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aniela.Sutu\Desktop\"/>
    </mc:Choice>
  </mc:AlternateContent>
  <xr:revisionPtr revIDLastSave="0" documentId="8_{0C105AF1-8B53-4F19-BE1C-12F52BFD7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stificare tarif" sheetId="6" r:id="rId1"/>
    <sheet name="Programul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6" l="1"/>
  <c r="E62" i="6"/>
  <c r="I48" i="6"/>
  <c r="C46" i="6" l="1"/>
  <c r="C45" i="6"/>
  <c r="C44" i="6"/>
  <c r="C42" i="6" s="1"/>
  <c r="C43" i="6"/>
  <c r="B42" i="6"/>
  <c r="C41" i="6"/>
  <c r="C40" i="6"/>
  <c r="C39" i="6"/>
  <c r="C38" i="6" s="1"/>
  <c r="B38" i="6"/>
  <c r="B47" i="6" s="1"/>
  <c r="F14" i="6"/>
  <c r="E14" i="6"/>
  <c r="E13" i="6"/>
  <c r="C13" i="6"/>
  <c r="F13" i="6" s="1"/>
  <c r="F15" i="6" s="1"/>
  <c r="B8" i="6"/>
  <c r="F7" i="6"/>
  <c r="G7" i="6" s="1"/>
  <c r="E7" i="6"/>
  <c r="E6" i="6"/>
  <c r="E8" i="6" s="1"/>
  <c r="C6" i="6"/>
  <c r="C8" i="6" s="1"/>
  <c r="C47" i="6" l="1"/>
  <c r="C48" i="6" s="1"/>
  <c r="F6" i="6"/>
  <c r="D6" i="6"/>
  <c r="D8" i="6" s="1"/>
  <c r="F8" i="6" l="1"/>
  <c r="G6" i="6"/>
  <c r="G8" i="6" s="1"/>
  <c r="C49" i="6"/>
  <c r="B48" i="6"/>
  <c r="B49" i="6" s="1"/>
  <c r="B61" i="6" l="1"/>
  <c r="B51" i="6"/>
  <c r="C61" i="6" l="1"/>
  <c r="D61" i="6" s="1"/>
  <c r="E61" i="6" s="1"/>
  <c r="B60" i="6"/>
  <c r="C60" i="6" s="1"/>
  <c r="D60" i="6" s="1"/>
  <c r="E60" i="6" s="1"/>
  <c r="B59" i="6"/>
  <c r="E59" i="6" l="1"/>
  <c r="C59" i="6"/>
  <c r="D59" i="6"/>
</calcChain>
</file>

<file path=xl/sharedStrings.xml><?xml version="1.0" encoding="utf-8"?>
<sst xmlns="http://schemas.openxmlformats.org/spreadsheetml/2006/main" count="89" uniqueCount="74">
  <si>
    <t>Anul</t>
  </si>
  <si>
    <t>Rata actualizare</t>
  </si>
  <si>
    <t>Venituri anuale (fără TVA)</t>
  </si>
  <si>
    <t>Valoare totală anuală a serviciului public</t>
  </si>
  <si>
    <t>Valoare estimată totală</t>
  </si>
  <si>
    <t>Program L-V</t>
  </si>
  <si>
    <t>km/zi</t>
  </si>
  <si>
    <t>km/an</t>
  </si>
  <si>
    <t>Program S-D</t>
  </si>
  <si>
    <t>km</t>
  </si>
  <si>
    <t xml:space="preserve">Lungime </t>
  </si>
  <si>
    <t>Total</t>
  </si>
  <si>
    <t>Justificarea valorii estimate a contractului</t>
  </si>
  <si>
    <t>Fundamentarea costului unitar/călătorie pentru serviciul de transport public local de călători prin curse regulate, pe fiecare</t>
  </si>
  <si>
    <t xml:space="preserve">Cu aceste date, pe baza cadrului dat de Ordinul 272/2007 al ANRSC, se poate estima un tarif maxim de la care </t>
  </si>
  <si>
    <t>se poate pleca în procedura de atribuire.</t>
  </si>
  <si>
    <t>Tariful maxim</t>
  </si>
  <si>
    <t>Elemente de cheltuieli</t>
  </si>
  <si>
    <t xml:space="preserve">Valori anuale - lei - </t>
  </si>
  <si>
    <t>I Cheltuieli materiale</t>
  </si>
  <si>
    <t>II Cheltuieli cu taxe/impozite și autorizații</t>
  </si>
  <si>
    <t>Profit 6,24%</t>
  </si>
  <si>
    <t>Număr estimat de călătorii</t>
  </si>
  <si>
    <t>Tarif mediu (lei/călătorie)</t>
  </si>
  <si>
    <t>Distanțe parcurse (4 autobuze) - km/an</t>
  </si>
  <si>
    <t>Denumire traseu</t>
  </si>
  <si>
    <t>L-V</t>
  </si>
  <si>
    <t>Curse/zi</t>
  </si>
  <si>
    <t>Curse/an</t>
  </si>
  <si>
    <t>Număr curse dus - întors (4 autobuze)</t>
  </si>
  <si>
    <t>Total călătorii/an</t>
  </si>
  <si>
    <t>precum și pe baza celorlalte elemente de cheltuieli necesare pentru serviciul de transport public de persoane.</t>
  </si>
  <si>
    <t xml:space="preserve">Conform tabelului de mai sus cele 4 autobuze vor efectua: </t>
  </si>
  <si>
    <t xml:space="preserve">Asigurare RCA  </t>
  </si>
  <si>
    <t xml:space="preserve">Valoare totală a serviciilor de transport local </t>
  </si>
  <si>
    <t xml:space="preserve">IV Total Cheltuieli de exploatare  </t>
  </si>
  <si>
    <t>Valoare fără TVA</t>
  </si>
  <si>
    <t>Valoare totală</t>
  </si>
  <si>
    <t xml:space="preserve">ITP  </t>
  </si>
  <si>
    <t xml:space="preserve">Energie electrică </t>
  </si>
  <si>
    <t>Costul tarifului mediu/călătorie va fi susținut astfel:</t>
  </si>
  <si>
    <t>Traseu 1 - Sadova -Podul Bucătarului</t>
  </si>
  <si>
    <t>Traseu 2 - Centru- Părtia de schi</t>
  </si>
  <si>
    <t>Capacitatea unui autobuz este de 27 locuri pe scaune și 70 locuri în picioare.</t>
  </si>
  <si>
    <t>Traseu 2 - Centru- Părtia de schi- Centru</t>
  </si>
  <si>
    <t>Calcul consum  energie</t>
  </si>
  <si>
    <t xml:space="preserve">mijloc de transport, se face pe baza consumurilor normate de energiel, maretiale, a cheltuielilor cu forța de muncă,  </t>
  </si>
  <si>
    <t xml:space="preserve">S-D </t>
  </si>
  <si>
    <t>Conform specificațiilr tehnice ale autobuzelor, consumul mediu de energie , /100km este de ....kw</t>
  </si>
  <si>
    <t>Cheltuieli intreținere</t>
  </si>
  <si>
    <r>
      <rPr>
        <b/>
        <sz val="11"/>
        <color theme="1"/>
        <rFont val="Calibri"/>
        <family val="2"/>
        <scheme val="minor"/>
      </rPr>
      <t xml:space="preserve">Luni - Vineri </t>
    </r>
    <r>
      <rPr>
        <sz val="11"/>
        <color theme="1"/>
        <rFont val="Calibri"/>
        <family val="2"/>
        <scheme val="minor"/>
      </rPr>
      <t xml:space="preserve">                    Traseul 1</t>
    </r>
  </si>
  <si>
    <t>Plecări de la Podul Bucătarului  spre Centru</t>
  </si>
  <si>
    <t xml:space="preserve">Plecări din Centru spre   Podul Bucătarului </t>
  </si>
  <si>
    <t>Plecări din SAadova spre Centru</t>
  </si>
  <si>
    <t>Plecări din Sadova  pod spre Centru</t>
  </si>
  <si>
    <t>Plecări din Centru spre Sadova</t>
  </si>
  <si>
    <t>Sâmbătă- Duminică         Traseul 1</t>
  </si>
  <si>
    <t>Traseul 2 Sâmbătă - Duminică</t>
  </si>
  <si>
    <t>decembrie -februarie</t>
  </si>
  <si>
    <t>Plecări Centru  spre    PÂRTIA DE SCHII RARĂU</t>
  </si>
  <si>
    <t>Plecări de la PÂRTIA DE SCHII RARĂU spre Centru</t>
  </si>
  <si>
    <t>Plecări din Sadova spre Centru</t>
  </si>
  <si>
    <t xml:space="preserve">Redeventa  </t>
  </si>
  <si>
    <t xml:space="preserve">Alte cheltuieli (emitere bilete,spalatorie, etc.) </t>
  </si>
  <si>
    <t>III Cheltuieli cu salariile</t>
  </si>
  <si>
    <t>L a 138.656 km parcursi/an avem un consum de energie 1.40  kw/km - cost 255.000 lei (pret energie kw= 1,2lei)</t>
  </si>
  <si>
    <t>Total = 562 pasageri/zi* 365 zile = 205.130 pasageri/an</t>
  </si>
  <si>
    <r>
      <t xml:space="preserve">Numărul de pasageri transportați în cadrul sistemelor de transport public este estimat la </t>
    </r>
    <r>
      <rPr>
        <b/>
        <i/>
        <sz val="11"/>
        <rFont val="Calibri"/>
        <family val="2"/>
        <scheme val="minor"/>
      </rPr>
      <t xml:space="preserve">600 </t>
    </r>
    <r>
      <rPr>
        <b/>
        <i/>
        <sz val="11"/>
        <color theme="1"/>
        <rFont val="Calibri"/>
        <family val="2"/>
        <scheme val="minor"/>
      </rPr>
      <t xml:space="preserve">pasageri/zi, </t>
    </r>
  </si>
  <si>
    <t>Compensație /Subventionare categorii speciale</t>
  </si>
  <si>
    <t>3,5/5 - Cost aferent bilet călătorie colectat de la pasageri</t>
  </si>
  <si>
    <t>1,5/5 - Cost aferent UAT , sub formă de subventionare categorii speciale</t>
  </si>
  <si>
    <t xml:space="preserve">Rata profitului, utilizat [n calcul, este rata swap pentru Servicii de Interes Economic General (SIEG) publicată de Comisia European[ pentru a fi aplicată de către autoritățile publice locale în cazul ajutoarelor de stat în care se ia în considerare conceptul de profit rezonabil.
</t>
  </si>
  <si>
    <t>Garanția de buna execuție 0,5% din valoarea anuala de contract:</t>
  </si>
  <si>
    <t>Garanția de participare 0,05% din valoarea de contract: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</si>
</sst>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l_e_i_-;\-* #,##0.00\ _l_e_i_-;_-* &quot;-&quot;??\ _l_e_i_-;_-@_-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2">
    <xf numFmtId="0" fontId="0" fillId="0" borderId="0" xfId="0"/>
    <xf numFmtId="164" fontId="0" fillId="0" borderId="0" xfId="0" applyNumberFormat="1"/>
    <xf numFmtId="0" fontId="0" fillId="0" borderId="1" xfId="0" applyBorder="1"/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horizontal="right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wrapText="1"/>
    </xf>
    <xf numFmtId="0" fontId="5" fillId="0" borderId="0" xfId="0" applyFont="1"/>
    <xf numFmtId="0" fontId="6" fillId="0" borderId="0" xfId="0" applyFont="1"/>
    <xf numFmtId="165" fontId="4" fillId="0" borderId="1" xfId="1" applyNumberFormat="1" applyFont="1" applyBorder="1" applyAlignment="1">
      <alignment horizontal="right" vertical="center" wrapText="1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43" fontId="0" fillId="0" borderId="0" xfId="1" applyFont="1"/>
    <xf numFmtId="0" fontId="4" fillId="0" borderId="5" xfId="0" applyFont="1" applyBorder="1" applyAlignment="1">
      <alignment horizontal="center"/>
    </xf>
    <xf numFmtId="165" fontId="4" fillId="0" borderId="1" xfId="1" applyNumberFormat="1" applyFont="1" applyBorder="1" applyAlignment="1">
      <alignment horizontal="right" wrapText="1"/>
    </xf>
    <xf numFmtId="164" fontId="5" fillId="0" borderId="0" xfId="0" applyNumberFormat="1" applyFont="1"/>
    <xf numFmtId="43" fontId="2" fillId="0" borderId="1" xfId="1" applyFont="1" applyBorder="1" applyAlignment="1">
      <alignment horizontal="right" vertical="center" wrapText="1"/>
    </xf>
    <xf numFmtId="0" fontId="12" fillId="0" borderId="1" xfId="0" applyFont="1" applyBorder="1" applyAlignment="1">
      <alignment wrapText="1"/>
    </xf>
    <xf numFmtId="43" fontId="12" fillId="0" borderId="1" xfId="1" applyFont="1" applyBorder="1" applyAlignment="1">
      <alignment horizontal="right" vertical="center" wrapText="1"/>
    </xf>
    <xf numFmtId="43" fontId="13" fillId="0" borderId="1" xfId="1" applyFont="1" applyBorder="1" applyAlignment="1">
      <alignment horizontal="right" wrapText="1"/>
    </xf>
    <xf numFmtId="43" fontId="3" fillId="0" borderId="0" xfId="1" applyFont="1" applyFill="1" applyBorder="1" applyAlignment="1">
      <alignment horizontal="justify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3" fontId="4" fillId="0" borderId="0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/>
    </xf>
    <xf numFmtId="1" fontId="0" fillId="0" borderId="1" xfId="1" applyNumberFormat="1" applyFont="1" applyBorder="1" applyAlignment="1">
      <alignment horizontal="right" wrapText="1"/>
    </xf>
    <xf numFmtId="1" fontId="4" fillId="0" borderId="3" xfId="0" applyNumberFormat="1" applyFont="1" applyBorder="1" applyAlignment="1">
      <alignment horizontal="right" wrapText="1"/>
    </xf>
    <xf numFmtId="1" fontId="0" fillId="0" borderId="1" xfId="1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right" vertical="center" wrapText="1"/>
    </xf>
    <xf numFmtId="1" fontId="4" fillId="0" borderId="1" xfId="1" applyNumberFormat="1" applyFont="1" applyBorder="1" applyAlignment="1">
      <alignment horizontal="right" wrapText="1"/>
    </xf>
    <xf numFmtId="1" fontId="4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0" borderId="0" xfId="0" applyFont="1"/>
    <xf numFmtId="0" fontId="1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0" fontId="0" fillId="4" borderId="6" xfId="0" applyNumberFormat="1" applyFill="1" applyBorder="1" applyAlignment="1">
      <alignment horizontal="center"/>
    </xf>
    <xf numFmtId="20" fontId="0" fillId="4" borderId="1" xfId="0" applyNumberForma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20" fontId="0" fillId="4" borderId="10" xfId="0" applyNumberFormat="1" applyFill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20" fontId="0" fillId="0" borderId="12" xfId="0" applyNumberFormat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19" fillId="0" borderId="10" xfId="0" applyFont="1" applyBorder="1" applyAlignment="1">
      <alignment horizontal="center" vertical="center" wrapText="1"/>
    </xf>
    <xf numFmtId="43" fontId="12" fillId="0" borderId="1" xfId="1" applyFont="1" applyBorder="1" applyAlignment="1">
      <alignment horizontal="right" wrapText="1"/>
    </xf>
    <xf numFmtId="43" fontId="13" fillId="0" borderId="1" xfId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43" fontId="9" fillId="0" borderId="1" xfId="1" applyFont="1" applyBorder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right" wrapText="1"/>
    </xf>
    <xf numFmtId="43" fontId="18" fillId="0" borderId="0" xfId="1" applyFont="1" applyBorder="1" applyAlignment="1">
      <alignment horizontal="right" wrapText="1"/>
    </xf>
    <xf numFmtId="43" fontId="0" fillId="0" borderId="0" xfId="1" applyFont="1" applyBorder="1" applyAlignment="1">
      <alignment horizontal="right" wrapText="1"/>
    </xf>
    <xf numFmtId="0" fontId="0" fillId="0" borderId="0" xfId="0" applyAlignment="1">
      <alignment vertical="center" wrapText="1"/>
    </xf>
    <xf numFmtId="43" fontId="18" fillId="0" borderId="0" xfId="1" applyFont="1" applyBorder="1" applyAlignment="1">
      <alignment horizontal="right" vertical="center" wrapText="1"/>
    </xf>
    <xf numFmtId="0" fontId="0" fillId="0" borderId="0" xfId="0" applyAlignment="1">
      <alignment wrapText="1"/>
    </xf>
    <xf numFmtId="43" fontId="2" fillId="0" borderId="0" xfId="1" applyFont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43" fontId="12" fillId="0" borderId="0" xfId="1" applyFont="1" applyBorder="1" applyAlignment="1">
      <alignment horizontal="right" vertical="center" wrapText="1"/>
    </xf>
    <xf numFmtId="43" fontId="0" fillId="0" borderId="0" xfId="1" applyFont="1" applyBorder="1" applyAlignment="1">
      <alignment horizontal="right" vertical="center" wrapText="1"/>
    </xf>
    <xf numFmtId="43" fontId="13" fillId="0" borderId="0" xfId="1" applyFont="1" applyBorder="1" applyAlignment="1">
      <alignment horizontal="right" wrapText="1"/>
    </xf>
    <xf numFmtId="165" fontId="4" fillId="0" borderId="0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9" fontId="15" fillId="0" borderId="0" xfId="0" applyNumberFormat="1" applyFont="1" applyAlignment="1">
      <alignment horizontal="center" vertical="center" wrapText="1"/>
    </xf>
    <xf numFmtId="43" fontId="9" fillId="0" borderId="0" xfId="1" applyFont="1" applyFill="1" applyBorder="1" applyAlignment="1">
      <alignment horizontal="justify" vertical="center"/>
    </xf>
    <xf numFmtId="43" fontId="14" fillId="0" borderId="0" xfId="1" applyFont="1" applyFill="1" applyBorder="1" applyAlignment="1">
      <alignment horizontal="justify" vertical="center"/>
    </xf>
    <xf numFmtId="43" fontId="15" fillId="0" borderId="0" xfId="1" applyFont="1" applyFill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43" fontId="9" fillId="2" borderId="1" xfId="1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justify" vertical="center" wrapText="1"/>
    </xf>
    <xf numFmtId="43" fontId="14" fillId="2" borderId="1" xfId="1" applyFont="1" applyFill="1" applyBorder="1" applyAlignment="1">
      <alignment horizontal="justify" vertical="center"/>
    </xf>
    <xf numFmtId="0" fontId="15" fillId="3" borderId="1" xfId="0" applyFont="1" applyFill="1" applyBorder="1" applyAlignment="1">
      <alignment horizontal="justify" vertical="center" wrapText="1"/>
    </xf>
    <xf numFmtId="43" fontId="15" fillId="3" borderId="1" xfId="1" applyFont="1" applyFill="1" applyBorder="1" applyAlignment="1">
      <alignment horizontal="justify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16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2">
    <cellStyle name="Normal" xfId="0" builtinId="0"/>
    <cellStyle name="Virgulă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2BD43-8686-4842-AC79-CED5947D3738}">
  <dimension ref="A1:J71"/>
  <sheetViews>
    <sheetView tabSelected="1" topLeftCell="A43" zoomScaleNormal="100" workbookViewId="0">
      <selection activeCell="I41" sqref="I41"/>
    </sheetView>
  </sheetViews>
  <sheetFormatPr defaultRowHeight="15" x14ac:dyDescent="0.25"/>
  <cols>
    <col min="1" max="1" width="32.5703125" customWidth="1"/>
    <col min="2" max="3" width="13.7109375" customWidth="1"/>
    <col min="4" max="4" width="14.85546875" customWidth="1"/>
    <col min="5" max="5" width="13.28515625" customWidth="1"/>
    <col min="6" max="6" width="21.28515625" customWidth="1"/>
    <col min="7" max="7" width="18.5703125" customWidth="1"/>
    <col min="8" max="8" width="25.140625" customWidth="1"/>
    <col min="9" max="9" width="13.5703125" bestFit="1" customWidth="1"/>
    <col min="10" max="10" width="15.140625" bestFit="1" customWidth="1"/>
  </cols>
  <sheetData>
    <row r="1" spans="1:10" x14ac:dyDescent="0.25">
      <c r="A1" s="9" t="s">
        <v>12</v>
      </c>
    </row>
    <row r="2" spans="1:10" x14ac:dyDescent="0.25">
      <c r="A2" s="9"/>
    </row>
    <row r="3" spans="1:10" x14ac:dyDescent="0.25">
      <c r="A3" s="9" t="s">
        <v>24</v>
      </c>
    </row>
    <row r="4" spans="1:10" x14ac:dyDescent="0.25">
      <c r="A4" s="102" t="s">
        <v>25</v>
      </c>
      <c r="B4" s="5" t="s">
        <v>10</v>
      </c>
      <c r="C4" s="103" t="s">
        <v>5</v>
      </c>
      <c r="D4" s="104"/>
      <c r="E4" s="103" t="s">
        <v>8</v>
      </c>
      <c r="F4" s="104"/>
      <c r="G4" s="5" t="s">
        <v>11</v>
      </c>
    </row>
    <row r="5" spans="1:10" x14ac:dyDescent="0.25">
      <c r="A5" s="102"/>
      <c r="B5" s="6" t="s">
        <v>9</v>
      </c>
      <c r="C5" s="23" t="s">
        <v>6</v>
      </c>
      <c r="D5" s="10" t="s">
        <v>7</v>
      </c>
      <c r="E5" s="10" t="s">
        <v>6</v>
      </c>
      <c r="F5" s="10" t="s">
        <v>7</v>
      </c>
      <c r="G5" s="6" t="s">
        <v>9</v>
      </c>
    </row>
    <row r="6" spans="1:10" x14ac:dyDescent="0.25">
      <c r="A6" s="2" t="s">
        <v>41</v>
      </c>
      <c r="B6" s="2">
        <v>14</v>
      </c>
      <c r="C6" s="36">
        <f>28*16</f>
        <v>448</v>
      </c>
      <c r="D6" s="36">
        <f>C6*261</f>
        <v>116928</v>
      </c>
      <c r="E6" s="36">
        <f>28*7</f>
        <v>196</v>
      </c>
      <c r="F6" s="36">
        <f>E6*104</f>
        <v>20384</v>
      </c>
      <c r="G6" s="37">
        <f>F6+D6</f>
        <v>137312</v>
      </c>
    </row>
    <row r="7" spans="1:10" x14ac:dyDescent="0.25">
      <c r="A7" s="4" t="s">
        <v>42</v>
      </c>
      <c r="B7" s="7">
        <v>7</v>
      </c>
      <c r="C7" s="38">
        <v>0</v>
      </c>
      <c r="D7" s="38">
        <v>0</v>
      </c>
      <c r="E7" s="38">
        <f>14*4</f>
        <v>56</v>
      </c>
      <c r="F7" s="38">
        <f>E7*24</f>
        <v>1344</v>
      </c>
      <c r="G7" s="39">
        <f>F7+D7</f>
        <v>1344</v>
      </c>
    </row>
    <row r="8" spans="1:10" x14ac:dyDescent="0.25">
      <c r="A8" s="10" t="s">
        <v>11</v>
      </c>
      <c r="B8" s="11">
        <f t="shared" ref="B8:G8" si="0">SUM(B6:B7)</f>
        <v>21</v>
      </c>
      <c r="C8" s="40">
        <f t="shared" si="0"/>
        <v>448</v>
      </c>
      <c r="D8" s="40">
        <f t="shared" si="0"/>
        <v>116928</v>
      </c>
      <c r="E8" s="40">
        <f t="shared" si="0"/>
        <v>252</v>
      </c>
      <c r="F8" s="40">
        <f t="shared" si="0"/>
        <v>21728</v>
      </c>
      <c r="G8" s="41">
        <f t="shared" si="0"/>
        <v>138656</v>
      </c>
    </row>
    <row r="10" spans="1:10" x14ac:dyDescent="0.25">
      <c r="A10" s="9" t="s">
        <v>29</v>
      </c>
    </row>
    <row r="11" spans="1:10" x14ac:dyDescent="0.25">
      <c r="A11" s="105" t="s">
        <v>25</v>
      </c>
      <c r="B11" s="102" t="s">
        <v>26</v>
      </c>
      <c r="C11" s="106"/>
      <c r="D11" s="35" t="s">
        <v>47</v>
      </c>
      <c r="E11" s="23"/>
      <c r="F11" s="10" t="s">
        <v>11</v>
      </c>
    </row>
    <row r="12" spans="1:10" x14ac:dyDescent="0.25">
      <c r="A12" s="105"/>
      <c r="B12" s="10" t="s">
        <v>27</v>
      </c>
      <c r="C12" s="10" t="s">
        <v>28</v>
      </c>
      <c r="D12" s="10" t="s">
        <v>27</v>
      </c>
      <c r="E12" s="10" t="s">
        <v>28</v>
      </c>
      <c r="F12" s="10" t="s">
        <v>28</v>
      </c>
    </row>
    <row r="13" spans="1:10" x14ac:dyDescent="0.25">
      <c r="A13" s="2" t="s">
        <v>41</v>
      </c>
      <c r="B13" s="2">
        <v>16</v>
      </c>
      <c r="C13" s="2">
        <f>B13*2*261</f>
        <v>8352</v>
      </c>
      <c r="D13" s="10">
        <v>7</v>
      </c>
      <c r="E13" s="43">
        <f>D13*2*104</f>
        <v>1456</v>
      </c>
      <c r="F13" s="10">
        <f>C13+E13</f>
        <v>9808</v>
      </c>
    </row>
    <row r="14" spans="1:10" ht="30" x14ac:dyDescent="0.25">
      <c r="A14" s="4" t="s">
        <v>44</v>
      </c>
      <c r="B14" s="2">
        <v>0</v>
      </c>
      <c r="C14" s="2">
        <v>0</v>
      </c>
      <c r="D14" s="10">
        <v>4</v>
      </c>
      <c r="E14" s="43">
        <f>D14*2*24</f>
        <v>192</v>
      </c>
      <c r="F14" s="10">
        <f>E14</f>
        <v>192</v>
      </c>
      <c r="J14" s="1"/>
    </row>
    <row r="15" spans="1:10" x14ac:dyDescent="0.25">
      <c r="A15" s="10" t="s">
        <v>11</v>
      </c>
      <c r="B15" s="2"/>
      <c r="C15" s="2"/>
      <c r="D15" s="24"/>
      <c r="E15" s="24"/>
      <c r="F15" s="42">
        <f>SUM(F13:F14)</f>
        <v>10000</v>
      </c>
      <c r="J15" s="1"/>
    </row>
    <row r="16" spans="1:10" x14ac:dyDescent="0.25">
      <c r="J16" s="1"/>
    </row>
    <row r="17" spans="1:10" x14ac:dyDescent="0.25">
      <c r="A17" s="16" t="s">
        <v>30</v>
      </c>
    </row>
    <row r="18" spans="1:10" x14ac:dyDescent="0.25">
      <c r="A18" s="16" t="s">
        <v>67</v>
      </c>
      <c r="J18" s="1"/>
    </row>
    <row r="19" spans="1:10" x14ac:dyDescent="0.25">
      <c r="A19" s="44"/>
      <c r="B19" s="15"/>
      <c r="C19" s="15"/>
    </row>
    <row r="20" spans="1:10" x14ac:dyDescent="0.25">
      <c r="A20" s="16" t="s">
        <v>43</v>
      </c>
    </row>
    <row r="21" spans="1:10" x14ac:dyDescent="0.25">
      <c r="A21" s="21" t="s">
        <v>32</v>
      </c>
      <c r="B21" s="18"/>
      <c r="C21" s="18"/>
      <c r="D21" s="18"/>
      <c r="E21" s="18"/>
      <c r="F21" s="18"/>
    </row>
    <row r="22" spans="1:10" x14ac:dyDescent="0.25">
      <c r="A22" s="20" t="s">
        <v>66</v>
      </c>
      <c r="J22" s="22"/>
    </row>
    <row r="23" spans="1:10" x14ac:dyDescent="0.25">
      <c r="A23" s="19"/>
    </row>
    <row r="24" spans="1:10" x14ac:dyDescent="0.25">
      <c r="A24" s="9" t="s">
        <v>45</v>
      </c>
      <c r="J24" s="1"/>
    </row>
    <row r="25" spans="1:10" x14ac:dyDescent="0.25">
      <c r="A25" s="9" t="s">
        <v>48</v>
      </c>
    </row>
    <row r="26" spans="1:10" x14ac:dyDescent="0.25">
      <c r="A26" s="19" t="s">
        <v>65</v>
      </c>
      <c r="I26" s="22"/>
    </row>
    <row r="27" spans="1:10" x14ac:dyDescent="0.25">
      <c r="A27" s="19"/>
      <c r="I27" s="1"/>
    </row>
    <row r="28" spans="1:10" x14ac:dyDescent="0.25">
      <c r="A28" t="s">
        <v>13</v>
      </c>
      <c r="I28" s="1"/>
      <c r="J28" s="1"/>
    </row>
    <row r="29" spans="1:10" x14ac:dyDescent="0.25">
      <c r="A29" t="s">
        <v>46</v>
      </c>
    </row>
    <row r="30" spans="1:10" x14ac:dyDescent="0.25">
      <c r="A30" t="s">
        <v>31</v>
      </c>
    </row>
    <row r="32" spans="1:10" x14ac:dyDescent="0.25">
      <c r="A32" t="s">
        <v>14</v>
      </c>
      <c r="J32" s="1"/>
    </row>
    <row r="33" spans="1:10" x14ac:dyDescent="0.25">
      <c r="A33" t="s">
        <v>15</v>
      </c>
    </row>
    <row r="35" spans="1:10" x14ac:dyDescent="0.25">
      <c r="A35" s="9" t="s">
        <v>16</v>
      </c>
      <c r="G35" s="9"/>
    </row>
    <row r="36" spans="1:10" x14ac:dyDescent="0.25">
      <c r="A36" s="105" t="s">
        <v>17</v>
      </c>
      <c r="B36" s="103" t="s">
        <v>18</v>
      </c>
      <c r="C36" s="104"/>
      <c r="F36" s="107"/>
      <c r="G36" s="97"/>
      <c r="H36" s="97"/>
    </row>
    <row r="37" spans="1:10" ht="30" x14ac:dyDescent="0.25">
      <c r="A37" s="105"/>
      <c r="B37" s="32" t="s">
        <v>37</v>
      </c>
      <c r="C37" s="31" t="s">
        <v>36</v>
      </c>
      <c r="F37" s="107"/>
      <c r="G37" s="68"/>
      <c r="H37" s="69"/>
    </row>
    <row r="38" spans="1:10" x14ac:dyDescent="0.25">
      <c r="A38" s="11" t="s">
        <v>19</v>
      </c>
      <c r="B38" s="29">
        <f>SUM(B39:B41)</f>
        <v>320000</v>
      </c>
      <c r="C38" s="14">
        <f>SUM(C39:C41)</f>
        <v>268907.56302521011</v>
      </c>
      <c r="D38" s="1"/>
      <c r="F38" s="9"/>
      <c r="G38" s="70"/>
      <c r="H38" s="70"/>
    </row>
    <row r="39" spans="1:10" x14ac:dyDescent="0.25">
      <c r="A39" s="2" t="s">
        <v>39</v>
      </c>
      <c r="B39" s="64">
        <v>255000</v>
      </c>
      <c r="C39" s="3">
        <f>B39/1.19</f>
        <v>214285.71428571429</v>
      </c>
      <c r="D39" s="1"/>
      <c r="G39" s="71"/>
      <c r="H39" s="72"/>
    </row>
    <row r="40" spans="1:10" x14ac:dyDescent="0.25">
      <c r="A40" t="s">
        <v>49</v>
      </c>
      <c r="B40" s="64">
        <v>40000</v>
      </c>
      <c r="C40" s="3">
        <f>B40/1.19</f>
        <v>33613.445378151264</v>
      </c>
      <c r="D40" s="1"/>
      <c r="G40" s="72"/>
      <c r="H40" s="72"/>
    </row>
    <row r="41" spans="1:10" ht="57.95" customHeight="1" x14ac:dyDescent="0.25">
      <c r="A41" s="7" t="s">
        <v>63</v>
      </c>
      <c r="B41" s="28">
        <v>25000</v>
      </c>
      <c r="C41" s="8">
        <f>B41/1.19</f>
        <v>21008.403361344539</v>
      </c>
      <c r="D41" s="1"/>
      <c r="F41" s="73"/>
      <c r="G41" s="74"/>
      <c r="H41" s="72"/>
    </row>
    <row r="42" spans="1:10" ht="29.1" customHeight="1" x14ac:dyDescent="0.25">
      <c r="A42" s="12" t="s">
        <v>20</v>
      </c>
      <c r="B42" s="65">
        <f>SUM(B43:B45)</f>
        <v>83000</v>
      </c>
      <c r="C42" s="13">
        <f>SUM(C43:C45)</f>
        <v>77731.092436974795</v>
      </c>
      <c r="D42" s="1"/>
      <c r="F42" s="33"/>
      <c r="G42" s="34"/>
      <c r="H42" s="34"/>
    </row>
    <row r="43" spans="1:10" ht="14.45" customHeight="1" x14ac:dyDescent="0.25">
      <c r="A43" s="4" t="s">
        <v>33</v>
      </c>
      <c r="B43" s="28">
        <v>50000</v>
      </c>
      <c r="C43" s="26">
        <f>B43</f>
        <v>50000</v>
      </c>
      <c r="D43" s="1"/>
      <c r="F43" s="75"/>
      <c r="G43" s="76"/>
      <c r="H43" s="76"/>
    </row>
    <row r="44" spans="1:10" s="15" customFormat="1" x14ac:dyDescent="0.25">
      <c r="A44" s="27" t="s">
        <v>38</v>
      </c>
      <c r="B44" s="28">
        <v>3000</v>
      </c>
      <c r="C44" s="28">
        <f>B44/1.19</f>
        <v>2521.0084033613448</v>
      </c>
      <c r="D44" s="1"/>
      <c r="F44" s="77"/>
      <c r="G44" s="78"/>
      <c r="H44" s="78"/>
      <c r="J44"/>
    </row>
    <row r="45" spans="1:10" ht="30" customHeight="1" x14ac:dyDescent="0.25">
      <c r="A45" s="4" t="s">
        <v>62</v>
      </c>
      <c r="B45" s="28">
        <v>30000</v>
      </c>
      <c r="C45" s="8">
        <f>B45/1.19</f>
        <v>25210.084033613446</v>
      </c>
      <c r="D45" s="1"/>
      <c r="F45" s="75"/>
      <c r="G45" s="74"/>
      <c r="H45" s="79"/>
    </row>
    <row r="46" spans="1:10" x14ac:dyDescent="0.25">
      <c r="A46" s="11" t="s">
        <v>64</v>
      </c>
      <c r="B46" s="29">
        <v>360000</v>
      </c>
      <c r="C46" s="29">
        <f>B46</f>
        <v>360000</v>
      </c>
      <c r="D46" s="1"/>
      <c r="E46" s="1"/>
      <c r="F46" s="9"/>
      <c r="G46" s="80"/>
      <c r="H46" s="80"/>
    </row>
    <row r="47" spans="1:10" x14ac:dyDescent="0.25">
      <c r="A47" s="12" t="s">
        <v>35</v>
      </c>
      <c r="B47" s="13">
        <f>B46+B38+B42</f>
        <v>763000</v>
      </c>
      <c r="C47" s="13">
        <f>C46+C38+C42</f>
        <v>706638.6554621848</v>
      </c>
      <c r="D47" s="1"/>
      <c r="F47" s="33"/>
      <c r="G47" s="34"/>
      <c r="H47" s="34"/>
    </row>
    <row r="48" spans="1:10" x14ac:dyDescent="0.25">
      <c r="A48" s="2" t="s">
        <v>21</v>
      </c>
      <c r="B48" s="3">
        <f>C48*1.19</f>
        <v>52472.159999999996</v>
      </c>
      <c r="C48" s="3">
        <f>C47*6.24%</f>
        <v>44094.252100840335</v>
      </c>
      <c r="D48" s="1"/>
      <c r="E48" s="1"/>
      <c r="F48" t="s">
        <v>72</v>
      </c>
      <c r="G48" s="72"/>
      <c r="H48" s="72"/>
      <c r="I48" s="1">
        <f>B49*0.5%</f>
        <v>4077.3608000000004</v>
      </c>
    </row>
    <row r="49" spans="1:9" ht="29.1" customHeight="1" x14ac:dyDescent="0.25">
      <c r="A49" s="12" t="s">
        <v>34</v>
      </c>
      <c r="B49" s="13">
        <f>B47+B48</f>
        <v>815472.16</v>
      </c>
      <c r="C49" s="13">
        <f>C48+C47</f>
        <v>750732.90756302513</v>
      </c>
      <c r="D49" s="1"/>
      <c r="F49" s="98" t="s">
        <v>73</v>
      </c>
      <c r="G49" s="98"/>
      <c r="H49" s="98"/>
      <c r="I49" s="1">
        <f>E62*0.05%</f>
        <v>1757.3934718100004</v>
      </c>
    </row>
    <row r="50" spans="1:9" ht="14.45" customHeight="1" x14ac:dyDescent="0.25">
      <c r="A50" s="4" t="s">
        <v>22</v>
      </c>
      <c r="B50" s="17">
        <v>205130</v>
      </c>
      <c r="C50" s="17"/>
      <c r="F50" s="75"/>
      <c r="G50" s="81"/>
      <c r="H50" s="81"/>
    </row>
    <row r="51" spans="1:9" ht="14.45" customHeight="1" x14ac:dyDescent="0.25">
      <c r="A51" s="12" t="s">
        <v>23</v>
      </c>
      <c r="B51" s="13">
        <f>B49/B50</f>
        <v>3.9753919953200412</v>
      </c>
      <c r="C51" s="13"/>
      <c r="F51" s="33"/>
      <c r="G51" s="34"/>
      <c r="H51" s="34"/>
    </row>
    <row r="52" spans="1:9" ht="14.45" customHeight="1" x14ac:dyDescent="0.25">
      <c r="A52" s="33"/>
      <c r="B52" s="34"/>
      <c r="C52" s="34"/>
    </row>
    <row r="53" spans="1:9" ht="14.45" customHeight="1" x14ac:dyDescent="0.25">
      <c r="A53" s="99" t="s">
        <v>40</v>
      </c>
      <c r="B53" s="99"/>
      <c r="C53" s="99"/>
      <c r="D53" s="99"/>
      <c r="E53" s="99"/>
      <c r="F53" s="99"/>
    </row>
    <row r="54" spans="1:9" ht="14.45" customHeight="1" x14ac:dyDescent="0.25">
      <c r="A54" s="99" t="s">
        <v>70</v>
      </c>
      <c r="B54" s="99"/>
      <c r="C54" s="99"/>
      <c r="D54" s="99"/>
      <c r="E54" s="99"/>
      <c r="F54" s="99"/>
    </row>
    <row r="55" spans="1:9" ht="20.45" customHeight="1" x14ac:dyDescent="0.25">
      <c r="A55" s="100" t="s">
        <v>69</v>
      </c>
      <c r="B55" s="100"/>
      <c r="C55" s="100"/>
      <c r="D55" s="100"/>
      <c r="E55" s="100"/>
      <c r="F55" s="100"/>
    </row>
    <row r="57" spans="1:9" x14ac:dyDescent="0.25">
      <c r="A57" s="66" t="s">
        <v>0</v>
      </c>
      <c r="B57" s="87">
        <v>1</v>
      </c>
      <c r="C57" s="87">
        <v>2</v>
      </c>
      <c r="D57" s="87">
        <v>3</v>
      </c>
      <c r="E57" s="87">
        <v>4</v>
      </c>
      <c r="F57" s="82"/>
    </row>
    <row r="58" spans="1:9" x14ac:dyDescent="0.25">
      <c r="A58" s="88" t="s">
        <v>1</v>
      </c>
      <c r="B58" s="89">
        <v>0</v>
      </c>
      <c r="C58" s="90">
        <v>1.05</v>
      </c>
      <c r="D58" s="90">
        <v>1.05</v>
      </c>
      <c r="E58" s="90">
        <v>1.05</v>
      </c>
      <c r="F58" s="83"/>
      <c r="G58" s="1"/>
    </row>
    <row r="59" spans="1:9" x14ac:dyDescent="0.25">
      <c r="A59" s="91" t="s">
        <v>2</v>
      </c>
      <c r="B59" s="92">
        <f>B61*3.5/5</f>
        <v>570830.51199999999</v>
      </c>
      <c r="C59" s="92">
        <f>B59*1.05</f>
        <v>599372.03760000004</v>
      </c>
      <c r="D59" s="92">
        <f>B59/1.05</f>
        <v>543648.10666666669</v>
      </c>
      <c r="E59" s="92">
        <f>B59*1.05</f>
        <v>599372.03760000004</v>
      </c>
      <c r="F59" s="84"/>
      <c r="G59" s="30"/>
      <c r="H59" s="1"/>
    </row>
    <row r="60" spans="1:9" s="15" customFormat="1" ht="25.5" x14ac:dyDescent="0.25">
      <c r="A60" s="93" t="s">
        <v>68</v>
      </c>
      <c r="B60" s="94">
        <f>B61*1.5/5</f>
        <v>244641.64799999999</v>
      </c>
      <c r="C60" s="94">
        <f>B60*1.05</f>
        <v>256873.7304</v>
      </c>
      <c r="D60" s="94">
        <f>C60*1.05</f>
        <v>269717.41691999999</v>
      </c>
      <c r="E60" s="94">
        <f>D60*1.05</f>
        <v>283203.28776600002</v>
      </c>
      <c r="F60" s="85"/>
      <c r="G60" s="25"/>
      <c r="H60" s="25"/>
    </row>
    <row r="61" spans="1:9" ht="25.5" x14ac:dyDescent="0.25">
      <c r="A61" s="95" t="s">
        <v>3</v>
      </c>
      <c r="B61" s="96">
        <f>B49</f>
        <v>815472.16</v>
      </c>
      <c r="C61" s="96">
        <f>B61*1.05</f>
        <v>856245.76800000004</v>
      </c>
      <c r="D61" s="96">
        <f>C61*1.05</f>
        <v>899058.05640000012</v>
      </c>
      <c r="E61" s="96">
        <f t="shared" ref="E61" si="1">D61*1.05</f>
        <v>944010.95922000019</v>
      </c>
      <c r="F61" s="86"/>
      <c r="G61" s="1"/>
    </row>
    <row r="62" spans="1:9" x14ac:dyDescent="0.25">
      <c r="A62" s="66" t="s">
        <v>4</v>
      </c>
      <c r="B62" s="67"/>
      <c r="C62" s="67"/>
      <c r="D62" s="67"/>
      <c r="E62" s="67">
        <f>B61+C61+D61+E61</f>
        <v>3514786.9436200005</v>
      </c>
      <c r="F62" s="1"/>
      <c r="G62" s="1"/>
      <c r="H62" s="1"/>
    </row>
    <row r="63" spans="1:9" ht="108.95" customHeight="1" x14ac:dyDescent="0.25">
      <c r="A63" s="101" t="s">
        <v>71</v>
      </c>
      <c r="B63" s="101"/>
      <c r="C63" s="101"/>
      <c r="D63" s="101"/>
      <c r="E63" s="101"/>
      <c r="F63" s="101"/>
    </row>
    <row r="64" spans="1:9" x14ac:dyDescent="0.25">
      <c r="F64" s="1"/>
    </row>
    <row r="66" spans="3:4" x14ac:dyDescent="0.25">
      <c r="D66" s="1"/>
    </row>
    <row r="71" spans="3:4" x14ac:dyDescent="0.25">
      <c r="C71" s="1"/>
    </row>
  </sheetData>
  <mergeCells count="14">
    <mergeCell ref="G36:H36"/>
    <mergeCell ref="A53:F53"/>
    <mergeCell ref="A54:F54"/>
    <mergeCell ref="A55:F55"/>
    <mergeCell ref="A63:F63"/>
    <mergeCell ref="A36:A37"/>
    <mergeCell ref="B36:C36"/>
    <mergeCell ref="F36:F37"/>
    <mergeCell ref="F49:H49"/>
    <mergeCell ref="A4:A5"/>
    <mergeCell ref="C4:D4"/>
    <mergeCell ref="E4:F4"/>
    <mergeCell ref="A11:A12"/>
    <mergeCell ref="B11:C11"/>
  </mergeCells>
  <pageMargins left="0.7" right="0.7" top="0.75" bottom="0.75" header="0.3" footer="0.3"/>
  <pageSetup paperSize="9" scale="74" orientation="landscape" verticalDpi="597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43E3-64D8-4CA4-9DAF-EEE459D5DB53}">
  <dimension ref="A1:E36"/>
  <sheetViews>
    <sheetView topLeftCell="A23" workbookViewId="0">
      <selection activeCell="I34" sqref="I34"/>
    </sheetView>
  </sheetViews>
  <sheetFormatPr defaultRowHeight="15" x14ac:dyDescent="0.25"/>
  <cols>
    <col min="1" max="1" width="25.28515625" customWidth="1"/>
    <col min="2" max="2" width="19.42578125" customWidth="1"/>
    <col min="3" max="3" width="18.85546875" customWidth="1"/>
    <col min="4" max="4" width="15.85546875" customWidth="1"/>
    <col min="5" max="5" width="14.7109375" customWidth="1"/>
  </cols>
  <sheetData>
    <row r="1" spans="1:5" x14ac:dyDescent="0.25">
      <c r="A1" s="108" t="s">
        <v>50</v>
      </c>
      <c r="B1" s="109"/>
      <c r="C1" s="109"/>
      <c r="D1" s="109"/>
      <c r="E1" s="110"/>
    </row>
    <row r="2" spans="1:5" ht="45" x14ac:dyDescent="0.25">
      <c r="A2" s="46" t="s">
        <v>51</v>
      </c>
      <c r="B2" s="47" t="s">
        <v>52</v>
      </c>
      <c r="C2" s="47" t="s">
        <v>61</v>
      </c>
      <c r="D2" s="47" t="s">
        <v>54</v>
      </c>
      <c r="E2" s="48" t="s">
        <v>55</v>
      </c>
    </row>
    <row r="3" spans="1:5" x14ac:dyDescent="0.25">
      <c r="A3" s="49">
        <v>0.22916666666666666</v>
      </c>
      <c r="B3" s="50">
        <v>0.20833333333333334</v>
      </c>
      <c r="C3" s="51">
        <v>0.23263888888888887</v>
      </c>
      <c r="D3" s="51">
        <v>0.22916666666666666</v>
      </c>
      <c r="E3" s="52">
        <v>0.21527777777777779</v>
      </c>
    </row>
    <row r="4" spans="1:5" x14ac:dyDescent="0.25">
      <c r="A4" s="49">
        <v>0.27083333333333331</v>
      </c>
      <c r="B4" s="50">
        <v>0.25</v>
      </c>
      <c r="C4" s="51">
        <v>0.27430555555555552</v>
      </c>
      <c r="D4" s="51">
        <v>0.27083333333333331</v>
      </c>
      <c r="E4" s="52">
        <v>0.25694444444444448</v>
      </c>
    </row>
    <row r="5" spans="1:5" x14ac:dyDescent="0.25">
      <c r="A5" s="49">
        <v>0.3125</v>
      </c>
      <c r="B5" s="50">
        <v>0.29166666666666669</v>
      </c>
      <c r="C5" s="50">
        <v>0.31597222222222221</v>
      </c>
      <c r="D5" s="51">
        <v>0.3125</v>
      </c>
      <c r="E5" s="53">
        <v>0.2986111111111111</v>
      </c>
    </row>
    <row r="6" spans="1:5" x14ac:dyDescent="0.25">
      <c r="A6" s="49">
        <v>0.35416666666666702</v>
      </c>
      <c r="B6" s="50">
        <v>0.33333333333333298</v>
      </c>
      <c r="C6" s="50">
        <v>0.3576388888888889</v>
      </c>
      <c r="D6" s="51">
        <v>0.35416666666666702</v>
      </c>
      <c r="E6" s="53">
        <v>0.3263888888888889</v>
      </c>
    </row>
    <row r="7" spans="1:5" x14ac:dyDescent="0.25">
      <c r="A7" s="49">
        <v>0.39583333333333398</v>
      </c>
      <c r="B7" s="50">
        <v>0.375</v>
      </c>
      <c r="C7" s="50">
        <v>0.39930555555555558</v>
      </c>
      <c r="D7" s="51">
        <v>0.39583333333333398</v>
      </c>
      <c r="E7" s="53">
        <v>0.375</v>
      </c>
    </row>
    <row r="8" spans="1:5" x14ac:dyDescent="0.25">
      <c r="A8" s="49">
        <v>0.4375</v>
      </c>
      <c r="B8" s="50">
        <v>0.41666666666666602</v>
      </c>
      <c r="C8" s="50">
        <v>0.44097222222222227</v>
      </c>
      <c r="D8" s="51">
        <v>0.4375</v>
      </c>
      <c r="E8" s="53">
        <v>0.41666666666666669</v>
      </c>
    </row>
    <row r="9" spans="1:5" x14ac:dyDescent="0.25">
      <c r="A9" s="49">
        <v>0.47916666666666702</v>
      </c>
      <c r="B9" s="50">
        <v>0.45833333333333298</v>
      </c>
      <c r="C9" s="50">
        <v>0.48263888888888901</v>
      </c>
      <c r="D9" s="51">
        <v>0.47916666666666702</v>
      </c>
      <c r="E9" s="53">
        <v>0.45833333333333298</v>
      </c>
    </row>
    <row r="10" spans="1:5" x14ac:dyDescent="0.25">
      <c r="A10" s="49">
        <v>0.52083333333333404</v>
      </c>
      <c r="B10" s="50">
        <v>0.51041666666666663</v>
      </c>
      <c r="C10" s="50">
        <v>0.52430555555555602</v>
      </c>
      <c r="D10" s="51">
        <v>0.52083333333333404</v>
      </c>
      <c r="E10" s="53">
        <v>0.50694444444444442</v>
      </c>
    </row>
    <row r="11" spans="1:5" x14ac:dyDescent="0.25">
      <c r="A11" s="49">
        <v>0.5625</v>
      </c>
      <c r="B11" s="50">
        <v>0.55208333333333337</v>
      </c>
      <c r="C11" s="51">
        <v>0.56597222222222199</v>
      </c>
      <c r="D11" s="51">
        <v>0.5625</v>
      </c>
      <c r="E11" s="52">
        <v>0.54861111111111105</v>
      </c>
    </row>
    <row r="12" spans="1:5" x14ac:dyDescent="0.25">
      <c r="A12" s="49">
        <v>0.60416666666666696</v>
      </c>
      <c r="B12" s="50">
        <v>0.59375</v>
      </c>
      <c r="C12" s="51">
        <v>0.60763888888888895</v>
      </c>
      <c r="D12" s="51">
        <v>0.60416666666666696</v>
      </c>
      <c r="E12" s="52">
        <v>0.59027777777777779</v>
      </c>
    </row>
    <row r="13" spans="1:5" x14ac:dyDescent="0.25">
      <c r="A13" s="49">
        <v>0.64583333333333404</v>
      </c>
      <c r="B13" s="50">
        <v>0.63541666666666663</v>
      </c>
      <c r="C13" s="51">
        <v>0.64930555555555602</v>
      </c>
      <c r="D13" s="51">
        <v>0.64583333333333404</v>
      </c>
      <c r="E13" s="52">
        <v>0.63194444444444442</v>
      </c>
    </row>
    <row r="14" spans="1:5" x14ac:dyDescent="0.25">
      <c r="A14" s="49">
        <v>0.6875</v>
      </c>
      <c r="B14" s="50">
        <v>0.67708333333333337</v>
      </c>
      <c r="C14" s="51">
        <v>0.69097222222222199</v>
      </c>
      <c r="D14" s="51">
        <v>0.6875</v>
      </c>
      <c r="E14" s="52">
        <v>0.67361111111111116</v>
      </c>
    </row>
    <row r="15" spans="1:5" x14ac:dyDescent="0.25">
      <c r="A15" s="49">
        <v>0.72916666666666696</v>
      </c>
      <c r="B15" s="50">
        <v>0.71875</v>
      </c>
      <c r="C15" s="51">
        <v>0.73263888888888895</v>
      </c>
      <c r="D15" s="51">
        <v>0.72916666666666696</v>
      </c>
      <c r="E15" s="52">
        <v>0.70833333333333304</v>
      </c>
    </row>
    <row r="16" spans="1:5" x14ac:dyDescent="0.25">
      <c r="A16" s="49">
        <v>0.77083333333333404</v>
      </c>
      <c r="B16" s="50">
        <v>0.75</v>
      </c>
      <c r="C16" s="51">
        <v>0.77430555555555602</v>
      </c>
      <c r="D16" s="51">
        <v>0.77083333333333404</v>
      </c>
      <c r="E16" s="52">
        <v>0.75</v>
      </c>
    </row>
    <row r="17" spans="1:5" x14ac:dyDescent="0.25">
      <c r="A17" s="49">
        <v>0.8125</v>
      </c>
      <c r="B17" s="50">
        <v>0.79166666666666663</v>
      </c>
      <c r="C17" s="51">
        <v>0.81597222222222299</v>
      </c>
      <c r="D17" s="51">
        <v>0.8125</v>
      </c>
      <c r="E17" s="52">
        <v>0.79166666666666696</v>
      </c>
    </row>
    <row r="18" spans="1:5" ht="15.75" thickBot="1" x14ac:dyDescent="0.3">
      <c r="A18" s="54">
        <v>0.85416666666666663</v>
      </c>
      <c r="B18" s="55">
        <v>0.83333333333333337</v>
      </c>
      <c r="C18" s="55">
        <v>0.85763888888888884</v>
      </c>
      <c r="D18" s="55">
        <v>0.85416666666666696</v>
      </c>
      <c r="E18" s="56">
        <v>0.83333333333333404</v>
      </c>
    </row>
    <row r="19" spans="1:5" ht="15.75" thickBot="1" x14ac:dyDescent="0.3"/>
    <row r="20" spans="1:5" ht="15.75" thickBot="1" x14ac:dyDescent="0.3">
      <c r="A20" s="111" t="s">
        <v>56</v>
      </c>
      <c r="B20" s="111"/>
      <c r="C20" s="111"/>
      <c r="D20" s="111"/>
      <c r="E20" s="111"/>
    </row>
    <row r="21" spans="1:5" ht="45" x14ac:dyDescent="0.25">
      <c r="A21" s="57" t="s">
        <v>51</v>
      </c>
      <c r="B21" s="58" t="s">
        <v>52</v>
      </c>
      <c r="C21" s="58" t="s">
        <v>53</v>
      </c>
      <c r="D21" s="58" t="s">
        <v>54</v>
      </c>
      <c r="E21" s="59" t="s">
        <v>55</v>
      </c>
    </row>
    <row r="22" spans="1:5" x14ac:dyDescent="0.25">
      <c r="A22" s="60">
        <v>0.35416666666666669</v>
      </c>
      <c r="B22" s="51">
        <v>0.33333333333333331</v>
      </c>
      <c r="C22" s="51">
        <v>0.31597222222222221</v>
      </c>
      <c r="D22" s="51">
        <v>0.3125</v>
      </c>
      <c r="E22" s="52">
        <v>0.29166666666666669</v>
      </c>
    </row>
    <row r="23" spans="1:5" x14ac:dyDescent="0.25">
      <c r="A23" s="60">
        <v>0.4375</v>
      </c>
      <c r="B23" s="51">
        <v>0.41666666666666669</v>
      </c>
      <c r="C23" s="51">
        <v>0.39930555555555558</v>
      </c>
      <c r="D23" s="51">
        <v>0.39583333333333331</v>
      </c>
      <c r="E23" s="52">
        <v>0.375</v>
      </c>
    </row>
    <row r="24" spans="1:5" x14ac:dyDescent="0.25">
      <c r="A24" s="60">
        <v>0.52083333333333404</v>
      </c>
      <c r="B24" s="51">
        <v>0.5</v>
      </c>
      <c r="C24" s="51">
        <v>0.48263888888888901</v>
      </c>
      <c r="D24" s="51">
        <v>0.47916666666666702</v>
      </c>
      <c r="E24" s="52">
        <v>0.45833333333333398</v>
      </c>
    </row>
    <row r="25" spans="1:5" x14ac:dyDescent="0.25">
      <c r="A25" s="60">
        <v>0.60416666666666696</v>
      </c>
      <c r="B25" s="51">
        <v>0.58333333333333304</v>
      </c>
      <c r="C25" s="51">
        <v>0.56597222222222199</v>
      </c>
      <c r="D25" s="51">
        <v>0.5625</v>
      </c>
      <c r="E25" s="52">
        <v>0.54166666666666696</v>
      </c>
    </row>
    <row r="26" spans="1:5" x14ac:dyDescent="0.25">
      <c r="A26" s="60">
        <v>0.6875</v>
      </c>
      <c r="B26" s="51">
        <v>0.66666666666666596</v>
      </c>
      <c r="C26" s="51">
        <v>0.64930555555555503</v>
      </c>
      <c r="D26" s="51">
        <v>0.64583333333333304</v>
      </c>
      <c r="E26" s="52">
        <v>0.625</v>
      </c>
    </row>
    <row r="27" spans="1:5" x14ac:dyDescent="0.25">
      <c r="A27" s="60">
        <v>0.77083333333333404</v>
      </c>
      <c r="B27" s="51">
        <v>0.75</v>
      </c>
      <c r="C27" s="51">
        <v>0.73263888888888895</v>
      </c>
      <c r="D27" s="51">
        <v>0.72916666666666696</v>
      </c>
      <c r="E27" s="52">
        <v>0.70833333333333404</v>
      </c>
    </row>
    <row r="28" spans="1:5" ht="15.75" thickBot="1" x14ac:dyDescent="0.3">
      <c r="A28" s="54">
        <v>0.85416666666666696</v>
      </c>
      <c r="B28" s="55">
        <v>0.83333333333333304</v>
      </c>
      <c r="C28" s="55">
        <v>0.81597222222222199</v>
      </c>
      <c r="D28" s="55">
        <v>0.8125</v>
      </c>
      <c r="E28" s="56">
        <v>0.79166666666666696</v>
      </c>
    </row>
    <row r="30" spans="1:5" ht="15.75" thickBot="1" x14ac:dyDescent="0.3"/>
    <row r="31" spans="1:5" x14ac:dyDescent="0.25">
      <c r="A31" s="61" t="s">
        <v>57</v>
      </c>
      <c r="B31" s="62" t="s">
        <v>58</v>
      </c>
    </row>
    <row r="32" spans="1:5" ht="63" x14ac:dyDescent="0.25">
      <c r="A32" s="45" t="s">
        <v>59</v>
      </c>
      <c r="B32" s="63" t="s">
        <v>60</v>
      </c>
    </row>
    <row r="33" spans="1:2" x14ac:dyDescent="0.25">
      <c r="A33" s="60">
        <v>0.41666666666666669</v>
      </c>
      <c r="B33" s="52">
        <v>0.45833333333333331</v>
      </c>
    </row>
    <row r="34" spans="1:2" x14ac:dyDescent="0.25">
      <c r="A34" s="60">
        <v>0.5</v>
      </c>
      <c r="B34" s="52">
        <v>0.54166666666666663</v>
      </c>
    </row>
    <row r="35" spans="1:2" x14ac:dyDescent="0.25">
      <c r="A35" s="60">
        <v>0.58333333333333337</v>
      </c>
      <c r="B35" s="52">
        <v>0.625</v>
      </c>
    </row>
    <row r="36" spans="1:2" ht="15.75" thickBot="1" x14ac:dyDescent="0.3">
      <c r="A36" s="54">
        <v>0.66666666666666663</v>
      </c>
      <c r="B36" s="56">
        <v>0.70833333333333304</v>
      </c>
    </row>
  </sheetData>
  <mergeCells count="2">
    <mergeCell ref="A1:E1"/>
    <mergeCell ref="A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justificare tarif</vt:lpstr>
      <vt:lpstr>Programul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Daniela.Sutu</cp:lastModifiedBy>
  <cp:lastPrinted>2025-02-07T11:52:04Z</cp:lastPrinted>
  <dcterms:created xsi:type="dcterms:W3CDTF">2015-06-05T18:17:20Z</dcterms:created>
  <dcterms:modified xsi:type="dcterms:W3CDTF">2025-02-18T07:47:26Z</dcterms:modified>
</cp:coreProperties>
</file>