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Luminita.Ropcean\Desktop\CONSILIUL LOCAL 2026\AUGUST\ORDINARA\PROIECTE\08_Renovare energetica primarie\"/>
    </mc:Choice>
  </mc:AlternateContent>
  <xr:revisionPtr revIDLastSave="0" documentId="13_ncr:1_{0C0D6B82-0C95-47EC-AC7F-8E5B0F40EF10}" xr6:coauthVersionLast="47" xr6:coauthVersionMax="47" xr10:uidLastSave="{00000000-0000-0000-0000-000000000000}"/>
  <bookViews>
    <workbookView xWindow="-120" yWindow="-120" windowWidth="29040" windowHeight="15720" xr2:uid="{F6781412-09EC-46BF-9122-AB3BB1E7CF2E}"/>
  </bookViews>
  <sheets>
    <sheet name="DEVIZ GENERAL" sheetId="1" r:id="rId1"/>
  </sheets>
  <externalReferences>
    <externalReference r:id="rId2"/>
  </externalReferences>
  <definedNames>
    <definedName name="_xlnm.Print_Area" localSheetId="0">'DEVIZ GENERAL'!$G$1:$K$127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70" i="1" l="1"/>
  <c r="J70" i="1" s="1"/>
  <c r="I66" i="1"/>
  <c r="I61" i="1"/>
  <c r="J61" i="1" s="1"/>
  <c r="K61" i="1" s="1"/>
  <c r="I63" i="1"/>
  <c r="J63" i="1" s="1"/>
  <c r="K63" i="1" s="1"/>
  <c r="J66" i="1"/>
  <c r="H70" i="1"/>
  <c r="H66" i="1"/>
  <c r="J49" i="1"/>
  <c r="I21" i="1"/>
  <c r="J21" i="1" s="1"/>
  <c r="I22" i="1"/>
  <c r="J22" i="1" s="1"/>
  <c r="K22" i="1" s="1"/>
  <c r="I23" i="1"/>
  <c r="J23" i="1" s="1"/>
  <c r="I24" i="1"/>
  <c r="J24" i="1" s="1"/>
  <c r="J28" i="1"/>
  <c r="J29" i="1" s="1"/>
  <c r="I29" i="1"/>
  <c r="K29" i="1"/>
  <c r="I33" i="1"/>
  <c r="I34" i="1"/>
  <c r="J34" i="1" s="1"/>
  <c r="I35" i="1"/>
  <c r="J35" i="1" s="1"/>
  <c r="I36" i="1"/>
  <c r="K36" i="1" s="1"/>
  <c r="I37" i="1"/>
  <c r="J37" i="1" s="1"/>
  <c r="K38" i="1"/>
  <c r="I40" i="1"/>
  <c r="J40" i="1" s="1"/>
  <c r="K40" i="1" s="1"/>
  <c r="I41" i="1"/>
  <c r="J41" i="1" s="1"/>
  <c r="K41" i="1" s="1"/>
  <c r="I42" i="1"/>
  <c r="I43" i="1"/>
  <c r="J44" i="1"/>
  <c r="K44" i="1" s="1"/>
  <c r="I45" i="1"/>
  <c r="J45" i="1" s="1"/>
  <c r="K45" i="1" s="1"/>
  <c r="I46" i="1"/>
  <c r="J46" i="1" s="1"/>
  <c r="K46" i="1" s="1"/>
  <c r="I48" i="1"/>
  <c r="I52" i="1"/>
  <c r="J52" i="1" s="1"/>
  <c r="I53" i="1"/>
  <c r="J53" i="1" s="1"/>
  <c r="I54" i="1"/>
  <c r="J54" i="1" s="1"/>
  <c r="J55" i="1"/>
  <c r="K55" i="1" s="1"/>
  <c r="J60" i="1"/>
  <c r="K60" i="1" s="1"/>
  <c r="J62" i="1"/>
  <c r="K62" i="1" s="1"/>
  <c r="H65" i="1"/>
  <c r="J65" i="1"/>
  <c r="K65" i="1" s="1"/>
  <c r="I67" i="1"/>
  <c r="I64" i="1" s="1"/>
  <c r="H69" i="1"/>
  <c r="J69" i="1"/>
  <c r="K69" i="1" s="1"/>
  <c r="I71" i="1"/>
  <c r="J71" i="1" s="1"/>
  <c r="H73" i="1"/>
  <c r="I73" i="1"/>
  <c r="I74" i="1"/>
  <c r="J74" i="1" s="1"/>
  <c r="K74" i="1" s="1"/>
  <c r="H76" i="1"/>
  <c r="I76" i="1"/>
  <c r="J76" i="1" s="1"/>
  <c r="I77" i="1"/>
  <c r="J77" i="1" s="1"/>
  <c r="J78" i="1"/>
  <c r="K78" i="1"/>
  <c r="J83" i="1"/>
  <c r="K83" i="1" s="1"/>
  <c r="I84" i="1"/>
  <c r="J84" i="1" s="1"/>
  <c r="K84" i="1" s="1"/>
  <c r="I86" i="1"/>
  <c r="J86" i="1" s="1"/>
  <c r="I90" i="1"/>
  <c r="K90" i="1" s="1"/>
  <c r="J91" i="1"/>
  <c r="I92" i="1"/>
  <c r="J92" i="1" s="1"/>
  <c r="I96" i="1"/>
  <c r="K96" i="1" s="1"/>
  <c r="I97" i="1"/>
  <c r="J97" i="1" s="1"/>
  <c r="I101" i="1"/>
  <c r="J101" i="1" s="1"/>
  <c r="I102" i="1"/>
  <c r="K102" i="1" s="1"/>
  <c r="I59" i="1" l="1"/>
  <c r="J64" i="1"/>
  <c r="K64" i="1" s="1"/>
  <c r="J68" i="1"/>
  <c r="J59" i="1"/>
  <c r="I68" i="1"/>
  <c r="I105" i="1"/>
  <c r="K70" i="1"/>
  <c r="K66" i="1"/>
  <c r="J102" i="1"/>
  <c r="I72" i="1"/>
  <c r="J72" i="1" s="1"/>
  <c r="K54" i="1"/>
  <c r="K53" i="1"/>
  <c r="K49" i="1"/>
  <c r="K86" i="1"/>
  <c r="K28" i="1"/>
  <c r="I25" i="1"/>
  <c r="I47" i="1"/>
  <c r="J47" i="1" s="1"/>
  <c r="K47" i="1" s="1"/>
  <c r="J73" i="1"/>
  <c r="K73" i="1" s="1"/>
  <c r="I51" i="1"/>
  <c r="J51" i="1" s="1"/>
  <c r="I82" i="1"/>
  <c r="J82" i="1" s="1"/>
  <c r="J93" i="1" s="1"/>
  <c r="K71" i="1"/>
  <c r="K24" i="1"/>
  <c r="J96" i="1"/>
  <c r="I39" i="1"/>
  <c r="J39" i="1" s="1"/>
  <c r="J67" i="1"/>
  <c r="K67" i="1" s="1"/>
  <c r="K42" i="1"/>
  <c r="K23" i="1"/>
  <c r="J25" i="1"/>
  <c r="I103" i="1"/>
  <c r="I75" i="1"/>
  <c r="K77" i="1"/>
  <c r="I32" i="1"/>
  <c r="K101" i="1"/>
  <c r="K52" i="1"/>
  <c r="J48" i="1"/>
  <c r="K48" i="1" s="1"/>
  <c r="K35" i="1"/>
  <c r="J43" i="1"/>
  <c r="K43" i="1" s="1"/>
  <c r="K92" i="1"/>
  <c r="K34" i="1"/>
  <c r="K76" i="1"/>
  <c r="K21" i="1"/>
  <c r="I98" i="1"/>
  <c r="K97" i="1"/>
  <c r="K91" i="1"/>
  <c r="K37" i="1"/>
  <c r="K33" i="1"/>
  <c r="I79" i="1" l="1"/>
  <c r="K59" i="1"/>
  <c r="J105" i="1"/>
  <c r="K72" i="1"/>
  <c r="K51" i="1"/>
  <c r="K82" i="1"/>
  <c r="I50" i="1"/>
  <c r="J50" i="1" s="1"/>
  <c r="K50" i="1" s="1"/>
  <c r="K25" i="1"/>
  <c r="K68" i="1"/>
  <c r="K39" i="1"/>
  <c r="K105" i="1"/>
  <c r="J98" i="1"/>
  <c r="K98" i="1"/>
  <c r="J103" i="1"/>
  <c r="K103" i="1"/>
  <c r="J32" i="1"/>
  <c r="K32" i="1"/>
  <c r="J75" i="1"/>
  <c r="K75" i="1" l="1"/>
  <c r="K79" i="1" s="1"/>
  <c r="J79" i="1"/>
  <c r="I56" i="1"/>
  <c r="K56" i="1"/>
  <c r="J56" i="1"/>
  <c r="J104" i="1" l="1"/>
  <c r="I87" i="1"/>
  <c r="I88" i="1"/>
  <c r="K88" i="1" s="1"/>
  <c r="K87" i="1" l="1"/>
  <c r="I89" i="1" l="1"/>
  <c r="K89" i="1" l="1"/>
  <c r="I85" i="1"/>
  <c r="I93" i="1" l="1"/>
  <c r="I104" i="1" s="1"/>
  <c r="K85" i="1"/>
  <c r="K93" i="1" s="1"/>
  <c r="K10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21" authorId="0" shapeId="0" xr:uid="{68AF830E-4098-49EB-B2E9-ADC695B209DD}">
      <text>
        <r>
          <rPr>
            <b/>
            <sz val="10"/>
            <rFont val="Arial"/>
            <family val="2"/>
          </rPr>
          <t xml:space="preserve"> 1.1. </t>
        </r>
        <r>
          <rPr>
            <sz val="10"/>
            <rFont val="Arial"/>
            <family val="2"/>
          </rPr>
          <t xml:space="preserve">Cheltuieli efectuate pentru cumpararea de terenuri , plata concesiunii (redeventei ) pe durata realizarii lucrarilor, expropierii, despagubirii, schimbarea regimului juridic al terenului, scoaterea temporara sau definitiva din circuitul agricol, precum si alte cheltuieli de aceiasi natura.
</t>
        </r>
      </text>
    </comment>
    <comment ref="G21" authorId="0" shapeId="0" xr:uid="{A16F2E88-63D8-40B4-93D9-408A5D3EDA63}">
      <text>
        <r>
          <rPr>
            <b/>
            <sz val="10"/>
            <rFont val="Arial"/>
            <family val="2"/>
          </rPr>
          <t xml:space="preserve"> 1.1. </t>
        </r>
        <r>
          <rPr>
            <sz val="10"/>
            <rFont val="Arial"/>
            <family val="2"/>
          </rPr>
          <t xml:space="preserve">Cheltuieli efectuate pentru cumpararea de terenuri , plata concesiunii (redeventei ) pe durata realizarii lucrarilor, expropierii, despagubirii, schimbarea regimului juridic al terenului, scoaterea temporara sau definitiva din circuitul agricol, precum si alte cheltuieli de aceiasi natura.
</t>
        </r>
      </text>
    </comment>
    <comment ref="A22" authorId="0" shapeId="0" xr:uid="{A6A27DB2-C5AB-4BF9-AB63-55728FB0AA6C}">
      <text>
        <r>
          <rPr>
            <b/>
            <sz val="10"/>
            <rFont val="Arial"/>
            <family val="2"/>
          </rPr>
          <t xml:space="preserve"> 1.2.  </t>
        </r>
        <r>
          <rPr>
            <sz val="10"/>
            <rFont val="Arial"/>
            <family val="2"/>
          </rPr>
          <t>Cheltuieli efectuate la inceputul  lucrarilor pentru pregatirea amplasamentului si care constau in demolari, demontari , dezafectari, defrisari, evacuari materiale rezultate, devieri retele de utilitati din amplasament, sistematizari pe verticala, drenaje, epuismente ( exclusiv cele aferente )</t>
        </r>
      </text>
    </comment>
    <comment ref="G22" authorId="0" shapeId="0" xr:uid="{E611C34F-F15A-4CD9-B551-0E773145B2D2}">
      <text>
        <r>
          <rPr>
            <b/>
            <sz val="10"/>
            <rFont val="Arial"/>
            <family val="2"/>
          </rPr>
          <t xml:space="preserve"> 1.2.  </t>
        </r>
        <r>
          <rPr>
            <sz val="10"/>
            <rFont val="Arial"/>
            <family val="2"/>
          </rPr>
          <t>Cheltuieli efectuate la inceputul  lucrarilor pentru pregatirea amplasamentului si care constau in demolari, demontari , dezafectari, defrisari, evacuari materiale rezultate, devieri retele de utilitati din amplasament, sistematizari pe verticala, drenaje, epuismente ( exclusiv cele aferente )</t>
        </r>
      </text>
    </comment>
    <comment ref="A24" authorId="0" shapeId="0" xr:uid="{F25F8F27-A4AB-445E-93C6-F88F735C9008}">
      <text>
        <r>
          <rPr>
            <b/>
            <sz val="10"/>
            <rFont val="Arial"/>
            <family val="2"/>
          </rPr>
          <t xml:space="preserve"> 1.3. </t>
        </r>
        <r>
          <rPr>
            <sz val="10"/>
            <rFont val="Arial"/>
            <family val="2"/>
          </rPr>
          <t>Cheltuieli efectuate pentru lucrari si actiuni de protectia mediului, inclusiv pentru refacerea cadrului natural dupa terminarea lucrarilor, precum plantare de copaci, reamenajare spatii verzi  si reintroducerea in circuitul agrcol a suprafetelor scoase temporara din uz.</t>
        </r>
      </text>
    </comment>
    <comment ref="G24" authorId="0" shapeId="0" xr:uid="{213443A7-D45D-47EE-A0AF-FA7757AC221B}">
      <text>
        <r>
          <rPr>
            <b/>
            <sz val="10"/>
            <rFont val="Arial"/>
            <family val="2"/>
          </rPr>
          <t xml:space="preserve"> 1.3. </t>
        </r>
        <r>
          <rPr>
            <sz val="10"/>
            <rFont val="Arial"/>
            <family val="2"/>
          </rPr>
          <t>Cheltuieli efectuate pentru lucrari si actiuni de protectia mediului, inclusiv pentru refacerea cadrului natural dupa terminarea lucrarilor, precum plantare de copaci, reamenajare spatii verzi  si reintroducerea in circuitul agrcol a suprafetelor scoase temporara din uz.</t>
        </r>
      </text>
    </comment>
    <comment ref="A26" authorId="0" shapeId="0" xr:uid="{57499265-17B8-4366-BA82-4EDC10F2DD56}">
      <text>
        <r>
          <rPr>
            <b/>
            <sz val="10"/>
            <rFont val="Arial"/>
            <family val="2"/>
          </rPr>
          <t xml:space="preserve"> CAPITOLUL 2. </t>
        </r>
        <r>
          <rPr>
            <sz val="10"/>
            <rFont val="Arial"/>
            <family val="2"/>
          </rPr>
          <t>Cheltuieli aferente asigurarii cu utilitati necesare functionarii obiectivului de investitiie, precum : alimentare cu apa, alimentare cu gaze naturale, agent termic, energie electrica,telecomunicatii, drumuri de acces,cai ferate industriale , care se executa  pe amplasamentul delimitat din punct de vedere juridic, ca apartinind obiectivului de investitie,precum  si cheltuielile aferente racordarii la retelele de utilitati.</t>
        </r>
      </text>
    </comment>
    <comment ref="G26" authorId="0" shapeId="0" xr:uid="{826FED00-79FE-4A98-A032-D54BB235312E}">
      <text>
        <r>
          <rPr>
            <b/>
            <sz val="10"/>
            <rFont val="Arial"/>
            <family val="2"/>
          </rPr>
          <t xml:space="preserve"> CAPITOLUL 2. </t>
        </r>
        <r>
          <rPr>
            <sz val="10"/>
            <rFont val="Arial"/>
            <family val="2"/>
          </rPr>
          <t>Cheltuieli aferente asigurarii cu utilitati necesare functionarii obiectivului de investitiie, precum : alimentare cu apa, alimentare cu gaze naturale, agent termic, energie electrica,telecomunicatii, drumuri de acces,cai ferate industriale , care se executa  pe amplasamentul delimitat din punct de vedere juridic, ca apartinind obiectivului de investitie,precum  si cheltuielile aferente racordarii la retelele de utilitati.</t>
        </r>
      </text>
    </comment>
    <comment ref="A32" authorId="0" shapeId="0" xr:uid="{8E304260-39D2-4D65-BAEC-B4B49A321B87}">
      <text>
        <r>
          <rPr>
            <b/>
            <sz val="10"/>
            <rFont val="Arial"/>
            <family val="2"/>
          </rPr>
          <t xml:space="preserve"> 3.1. </t>
        </r>
        <r>
          <rPr>
            <sz val="10"/>
            <rFont val="Arial"/>
            <family val="2"/>
          </rPr>
          <t>Cheltuielile pentru studii geotehnice, geologice, hidrologice, hidrogeotehnice, fotogrammetrice, topografice si de stabilitate ale terenului pe care se amplaseaza obiectivul de investitie.</t>
        </r>
      </text>
    </comment>
    <comment ref="G32" authorId="0" shapeId="0" xr:uid="{BF478DDF-F132-429A-92DE-E88CEE320243}">
      <text>
        <r>
          <rPr>
            <b/>
            <sz val="10"/>
            <rFont val="Arial"/>
            <family val="2"/>
          </rPr>
          <t xml:space="preserve"> 3.1. </t>
        </r>
        <r>
          <rPr>
            <sz val="10"/>
            <rFont val="Arial"/>
            <family val="2"/>
          </rPr>
          <t>Cheltuielile pentru studii geotehnice, geologice, hidrologice, hidrogeotehnice, fotogrammetrice, topografice si de stabilitate ale terenului pe care se amplaseaza obiectivul de investitie.</t>
        </r>
      </text>
    </comment>
    <comment ref="A36" authorId="0" shapeId="0" xr:uid="{A62275EB-B906-4598-B238-8FE9B99D3DB5}">
      <text>
        <r>
          <rPr>
            <b/>
            <sz val="10"/>
            <rFont val="Arial"/>
            <family val="2"/>
          </rPr>
          <t xml:space="preserve"> 3.2. </t>
        </r>
        <r>
          <rPr>
            <sz val="10"/>
            <rFont val="Arial"/>
            <family val="2"/>
          </rPr>
          <t>Cheltuieli pentru :
a)obtinerea/prelungirea valabilitatii certificatului de urbanism;
b) obtinerea /prelungirea valabilitatii autorizatiei de construire/desfiintare;
c) obtinerea avizelor  si acordurilor pentru racorduri si bransamente  la retele publice de apa, canalizare, gaze , termoficare, energie electrica, telefonie etc.;
d) obtinerea certificatului de nomenclatura stradala si adresa;
e) intocmirea documentatiei, obtinerea numarului cadrastral provizoriu si inregistrarea terenului in cartea funciara;
f) obtinerea acordului de mediu;
g) obtinerea avizului P.S.I.;
h) alte avize, acorduri si autorizatii.</t>
        </r>
      </text>
    </comment>
    <comment ref="G36" authorId="0" shapeId="0" xr:uid="{02A952A5-22F4-4AB1-B8CA-E3588C7BFB76}">
      <text>
        <r>
          <rPr>
            <b/>
            <sz val="10"/>
            <rFont val="Arial"/>
            <family val="2"/>
          </rPr>
          <t xml:space="preserve"> 3.2. </t>
        </r>
        <r>
          <rPr>
            <sz val="10"/>
            <rFont val="Arial"/>
            <family val="2"/>
          </rPr>
          <t>Cheltuieli pentru :
a)obtinerea/prelungirea valabilitatii certificatului de urbanism;
b) obtinerea /prelungirea valabilitatii autorizatiei de construire/desfiintare;
c) obtinerea avizelor  si acordurilor pentru racorduri si bransamente  la retele publice de apa, canalizare, gaze , termoficare, energie electrica, telefonie etc.;
d) obtinerea certificatului de nomenclatura stradala si adresa;
e) intocmirea documentatiei, obtinerea numarului cadrastral provizoriu si inregistrarea terenului in cartea funciara;
f) obtinerea acordului de mediu;
g) obtinerea avizului P.S.I.;
h) alte avize, acorduri si autorizatii.</t>
        </r>
      </text>
    </comment>
    <comment ref="A39" authorId="0" shapeId="0" xr:uid="{2FAA557C-F854-4D90-A80C-9A22D0C7495A}">
      <text>
        <r>
          <rPr>
            <b/>
            <sz val="10"/>
            <rFont val="Arial"/>
            <family val="2"/>
          </rPr>
          <t xml:space="preserve"> 3.3. </t>
        </r>
        <r>
          <rPr>
            <sz val="10"/>
            <rFont val="Arial"/>
            <family val="2"/>
          </rPr>
          <t xml:space="preserve">Cheltuieli pentru elaborarea tuturor fazelor de proiectare ( studiul de prefezabilitate, studiul de fezabilitate, proiect tehnic si detalii de executie), pentru plata verificarii tehnice a proiectarii si pentru plata elaborarii certificatului de performanta energetica a cladirii, precum si pentru elaborarea documentatiilor necesare obtinerii acordurilor, avizelor si autorizatiilor aferente obiectivului de investitie, ( documentatiii ce stau la baza emiterii avizelor si acordurilor impuse certificatul de urbanism, documentatii urbanistice, studii de impact, studii/expertize de amplasament, studii de trafic etc. )
      Pentru lucrarile de interventii la constructii existente sau pantru continuarea lucrarilor la obiective incepute si neterminate, se include cheltuielile efectuate pentru expertizarea tehnica.
       Pentru lucrarile de crestere a performantei energetice a cladirilor ca urmare a modernizariilor/ reabilitarilor, se include cheltuielile pentru efectuarea auditului energetic. </t>
        </r>
      </text>
    </comment>
    <comment ref="G39" authorId="0" shapeId="0" xr:uid="{3AB6B107-3C5F-4968-A6C8-27E7423FA511}">
      <text>
        <r>
          <rPr>
            <b/>
            <sz val="10"/>
            <rFont val="Arial"/>
            <family val="2"/>
          </rPr>
          <t xml:space="preserve"> 3.3. </t>
        </r>
        <r>
          <rPr>
            <sz val="10"/>
            <rFont val="Arial"/>
            <family val="2"/>
          </rPr>
          <t xml:space="preserve">Cheltuieli pentru elaborarea tuturor fazelor de proiectare ( studiul de prefezabilitate, studiul de fezabilitate, proiect tehnic si detalii de executie), pentru plata verificarii tehnice a proiectarii si pentru plata elaborarii certificatului de performanta energetica a cladirii, precum si pentru elaborarea documentatiilor necesare obtinerii acordurilor, avizelor si autorizatiilor aferente obiectivului de investitie, ( documentatiii ce stau la baza emiterii avizelor si acordurilor impuse certificatul de urbanism, documentatii urbanistice, studii de impact, studii/expertize de amplasament, studii de trafic etc. )
      Pentru lucrarile de interventii la constructii existente sau pantru continuarea lucrarilor la obiective incepute si neterminate, se include cheltuielile efectuate pentru expertizarea tehnica.
       Pentru lucrarile de crestere a performantei energetice a cladirilor ca urmare a modernizariilor/ reabilitarilor, se include cheltuielile pentru efectuarea auditului energetic. </t>
        </r>
      </text>
    </comment>
    <comment ref="A46" authorId="0" shapeId="0" xr:uid="{BB5CEC84-C33C-4EB2-8C19-CA52C71E2D4E}">
      <text>
        <r>
          <rPr>
            <sz val="10"/>
            <rFont val="Arial"/>
            <family val="2"/>
          </rPr>
          <t xml:space="preserve"> </t>
        </r>
        <r>
          <rPr>
            <b/>
            <sz val="10"/>
            <rFont val="Arial"/>
            <family val="2"/>
          </rPr>
          <t xml:space="preserve">3.4. </t>
        </r>
        <r>
          <rPr>
            <sz val="10"/>
            <rFont val="Arial"/>
            <family val="2"/>
          </rPr>
          <t>Cheltuielile aferente organizarii si derularii procedurilor de achizizitii publice, precum : cheltuielile aferente intocmirii documentatiei de atribuire si multiplicarii acesteia ( exclusiv cele cumparate de ofertanti ) ; cheltuielile cu onorariile, transportul, cazarea si diurna membrilor desemnati in comisiile de evaluare; anunturi de intentie, de participare si de atribuire a contractelor, corespondentanprin posta, fax , posta electronica etc., in legatura cu procedurile de achizitie publica.</t>
        </r>
      </text>
    </comment>
    <comment ref="G46" authorId="0" shapeId="0" xr:uid="{45614070-BE3C-498E-A06D-EFBCF1E33967}">
      <text>
        <r>
          <rPr>
            <sz val="10"/>
            <rFont val="Arial"/>
            <family val="2"/>
          </rPr>
          <t xml:space="preserve"> </t>
        </r>
        <r>
          <rPr>
            <b/>
            <sz val="10"/>
            <rFont val="Arial"/>
            <family val="2"/>
          </rPr>
          <t xml:space="preserve">3.4. </t>
        </r>
        <r>
          <rPr>
            <sz val="10"/>
            <rFont val="Arial"/>
            <family val="2"/>
          </rPr>
          <t>Cheltuielile aferente organizarii si derularii procedurilor de achizizitii publice, precum : cheltuielile aferente intocmirii documentatiei de atribuire si multiplicarii acesteia ( exclusiv cele cumparate de ofertanti ) ; cheltuielile cu onorariile, transportul, cazarea si diurna membrilor desemnati in comisiile de evaluare; anunturi de intentie, de participare si de atribuire a contractelor, corespondentanprin posta, fax , posta electronica etc., in legatura cu procedurile de achizitie publica.</t>
        </r>
      </text>
    </comment>
    <comment ref="A47" authorId="0" shapeId="0" xr:uid="{66CCE2B7-FD09-4689-955F-C865DAECFCF7}">
      <text>
        <r>
          <rPr>
            <sz val="10"/>
            <rFont val="Arial"/>
            <family val="2"/>
          </rPr>
          <t xml:space="preserve"> </t>
        </r>
        <r>
          <rPr>
            <b/>
            <sz val="10"/>
            <rFont val="Arial"/>
            <family val="2"/>
          </rPr>
          <t xml:space="preserve">3.5. </t>
        </r>
        <r>
          <rPr>
            <sz val="10"/>
            <rFont val="Arial"/>
            <family val="2"/>
          </rPr>
          <t>Cheltuieli efectuate dupa, dupa caz, pentru :
a) plata serviciilor de consultanta la elaborarea studiilor de piata, de evaluare etc.;
b) plata serviciilor de consultanta in domeniul managementului executiei investitiei sau administrarea contractului de executie.</t>
        </r>
      </text>
    </comment>
    <comment ref="G47" authorId="0" shapeId="0" xr:uid="{324CCD4D-E576-4548-AC56-C31EF2925AA1}">
      <text>
        <r>
          <rPr>
            <sz val="10"/>
            <rFont val="Arial"/>
            <family val="2"/>
          </rPr>
          <t xml:space="preserve"> </t>
        </r>
        <r>
          <rPr>
            <b/>
            <sz val="10"/>
            <rFont val="Arial"/>
            <family val="2"/>
          </rPr>
          <t xml:space="preserve">3.5. </t>
        </r>
        <r>
          <rPr>
            <sz val="10"/>
            <rFont val="Arial"/>
            <family val="2"/>
          </rPr>
          <t>Cheltuieli efectuate dupa, dupa caz, pentru :
a) plata serviciilor de consultanta la elaborarea studiilor de piata, de evaluare etc.;
b) plata serviciilor de consultanta in domeniul managementului executiei investitiei sau administrarea contractului de executie.</t>
        </r>
      </text>
    </comment>
    <comment ref="A50" authorId="0" shapeId="0" xr:uid="{539E3B75-9E81-4157-BC15-1EDAFB2109B1}">
      <text>
        <r>
          <rPr>
            <sz val="10"/>
            <rFont val="Arial"/>
            <family val="2"/>
          </rPr>
          <t xml:space="preserve"> </t>
        </r>
        <r>
          <rPr>
            <b/>
            <sz val="10"/>
            <rFont val="Arial"/>
            <family val="2"/>
          </rPr>
          <t xml:space="preserve">3.6. </t>
        </r>
        <r>
          <rPr>
            <sz val="10"/>
            <rFont val="Arial"/>
            <family val="2"/>
          </rPr>
          <t>Cheltuielile efectuate, dupa caz, pentru :
a) asistenta tehnica din partea proiectantului pe perioada de executie a lucrarilor ( in cazul in care aceasta nu intra in tarifarea proiectului.
b) plata dirigintilor de santier, desemnati de autoritatea contractanta, autorizati conform prevederilor legale pentru verificarea executiei lucrarilor de constructii si instalatii.</t>
        </r>
      </text>
    </comment>
    <comment ref="G50" authorId="0" shapeId="0" xr:uid="{3F64E9B5-48F3-4E42-9DFD-7B820D51C3B6}">
      <text>
        <r>
          <rPr>
            <sz val="10"/>
            <rFont val="Arial"/>
            <family val="2"/>
          </rPr>
          <t xml:space="preserve"> </t>
        </r>
        <r>
          <rPr>
            <b/>
            <sz val="10"/>
            <rFont val="Arial"/>
            <family val="2"/>
          </rPr>
          <t xml:space="preserve">3.6. </t>
        </r>
        <r>
          <rPr>
            <sz val="10"/>
            <rFont val="Arial"/>
            <family val="2"/>
          </rPr>
          <t>Cheltuielile efectuate, dupa caz, pentru :
a) asistenta tehnica din partea proiectantului pe perioada de executie a lucrarilor ( in cazul in care aceasta nu intra in tarifarea proiectului.
b) plata dirigintilor de santier, desemnati de autoritatea contractanta, autorizati conform prevederilor legale pentru verificarea executiei lucrarilor de constructii si instalatii.</t>
        </r>
      </text>
    </comment>
    <comment ref="A58" authorId="0" shapeId="0" xr:uid="{17972427-3D6A-4A72-9DCC-069656E8B639}">
      <text>
        <r>
          <rPr>
            <sz val="10"/>
            <rFont val="Arial"/>
            <family val="2"/>
          </rPr>
          <t xml:space="preserve"> </t>
        </r>
        <r>
          <rPr>
            <b/>
            <sz val="10"/>
            <rFont val="Arial"/>
            <family val="2"/>
          </rPr>
          <t xml:space="preserve">4.1. </t>
        </r>
        <r>
          <rPr>
            <sz val="10"/>
            <rFont val="Arial"/>
            <family val="2"/>
          </rPr>
          <t>Constructii si instalatii</t>
        </r>
      </text>
    </comment>
    <comment ref="G59" authorId="0" shapeId="0" xr:uid="{0B3E6FFF-AE97-46F5-8BDA-EC811085EF65}">
      <text>
        <r>
          <rPr>
            <sz val="10"/>
            <rFont val="Arial"/>
            <family val="2"/>
          </rPr>
          <t xml:space="preserve"> </t>
        </r>
        <r>
          <rPr>
            <b/>
            <sz val="10"/>
            <rFont val="Arial"/>
            <family val="2"/>
          </rPr>
          <t xml:space="preserve">4.1. </t>
        </r>
        <r>
          <rPr>
            <sz val="10"/>
            <rFont val="Arial"/>
            <family val="2"/>
          </rPr>
          <t>Constructii si instalatii</t>
        </r>
      </text>
    </comment>
    <comment ref="A62" authorId="0" shapeId="0" xr:uid="{E2618B8B-451A-41FD-9D61-5FB82CD06B26}">
      <text>
        <r>
          <rPr>
            <b/>
            <sz val="10"/>
            <rFont val="Arial"/>
            <family val="2"/>
          </rPr>
          <t xml:space="preserve"> 4.2.  </t>
        </r>
        <r>
          <rPr>
            <sz val="10"/>
            <rFont val="Arial"/>
            <family val="2"/>
          </rPr>
          <t>Cheltuielile aferente montajului utilajelor tehnologice si al utilajelor incluse in instalatiile functionale, inclusiv retelele aferente necesare functionarii acestora.</t>
        </r>
      </text>
    </comment>
    <comment ref="G64" authorId="0" shapeId="0" xr:uid="{09D24CD8-849A-4856-9E01-C407BB63F968}">
      <text>
        <r>
          <rPr>
            <b/>
            <sz val="10"/>
            <rFont val="Arial"/>
            <family val="2"/>
          </rPr>
          <t xml:space="preserve"> 4.2.  </t>
        </r>
        <r>
          <rPr>
            <sz val="10"/>
            <rFont val="Arial"/>
            <family val="2"/>
          </rPr>
          <t>Cheltuielile aferente montajului utilajelor tehnologice si al utilajelor incluse in instalatiile functionale, inclusiv retelele aferente necesare functionarii acestora.</t>
        </r>
      </text>
    </comment>
    <comment ref="A67" authorId="0" shapeId="0" xr:uid="{FD01C565-626A-497B-BFD6-1F6BC2F38B21}">
      <text>
        <r>
          <rPr>
            <sz val="10"/>
            <rFont val="Arial"/>
            <family val="2"/>
          </rPr>
          <t xml:space="preserve"> </t>
        </r>
        <r>
          <rPr>
            <b/>
            <sz val="10"/>
            <rFont val="Arial"/>
            <family val="2"/>
          </rPr>
          <t xml:space="preserve">4.3. </t>
        </r>
        <r>
          <rPr>
            <sz val="10"/>
            <rFont val="Arial"/>
            <family val="2"/>
          </rPr>
          <t>Cheltuieli pentru achzitionarea  utilajelor si echipamentelor tehnologice, precum si a celor  incluse in instalatiile functionale.</t>
        </r>
      </text>
    </comment>
    <comment ref="G68" authorId="0" shapeId="0" xr:uid="{AEF341D2-D405-4F24-9DAB-35D5C759DF30}">
      <text>
        <r>
          <rPr>
            <sz val="10"/>
            <rFont val="Arial"/>
            <family val="2"/>
          </rPr>
          <t xml:space="preserve"> </t>
        </r>
        <r>
          <rPr>
            <b/>
            <sz val="10"/>
            <rFont val="Arial"/>
            <family val="2"/>
          </rPr>
          <t xml:space="preserve">4.3. </t>
        </r>
        <r>
          <rPr>
            <sz val="10"/>
            <rFont val="Arial"/>
            <family val="2"/>
          </rPr>
          <t>Cheltuieli pentru achzitionarea  utilajelor si echipamentelor tehnologice, precum si a celor  incluse in instalatiile functionale.</t>
        </r>
      </text>
    </comment>
    <comment ref="A71" authorId="0" shapeId="0" xr:uid="{108E595B-BEC2-4F7D-ADF1-3F3969155D5F}">
      <text>
        <r>
          <rPr>
            <sz val="10"/>
            <rFont val="Arial"/>
            <family val="2"/>
          </rPr>
          <t xml:space="preserve"> </t>
        </r>
        <r>
          <rPr>
            <b/>
            <sz val="10"/>
            <rFont val="Arial"/>
            <family val="2"/>
          </rPr>
          <t xml:space="preserve">4.4. </t>
        </r>
        <r>
          <rPr>
            <sz val="10"/>
            <rFont val="Arial"/>
            <family val="2"/>
          </rPr>
          <t>Cheltuieli pentru achizitionarea utilajelor si echipamentelor care nu necesita montaj, precum si a echipamentelor si a echipamentelor de transport tehnologic</t>
        </r>
      </text>
    </comment>
    <comment ref="G72" authorId="0" shapeId="0" xr:uid="{4AB0DD9D-1630-4EAA-A066-89FEFAA42353}">
      <text>
        <r>
          <rPr>
            <sz val="10"/>
            <rFont val="Arial"/>
            <family val="2"/>
          </rPr>
          <t xml:space="preserve"> </t>
        </r>
        <r>
          <rPr>
            <b/>
            <sz val="10"/>
            <rFont val="Arial"/>
            <family val="2"/>
          </rPr>
          <t xml:space="preserve">4.4. </t>
        </r>
        <r>
          <rPr>
            <sz val="10"/>
            <rFont val="Arial"/>
            <family val="2"/>
          </rPr>
          <t>Cheltuieli pentru achizitionarea utilajelor si echipamentelor care nu necesita montaj, precum si a echipamentelor si a echipamentelor de transport tehnologic</t>
        </r>
      </text>
    </comment>
    <comment ref="A74" authorId="0" shapeId="0" xr:uid="{EFDCE4FE-DAD4-4C8D-AF09-C46DC964E1C5}">
      <text>
        <r>
          <rPr>
            <b/>
            <sz val="10"/>
            <rFont val="Arial"/>
            <family val="2"/>
          </rPr>
          <t xml:space="preserve"> 4.5. </t>
        </r>
        <r>
          <rPr>
            <sz val="10"/>
            <rFont val="Arial"/>
            <family val="2"/>
          </rPr>
          <t>Cheltuieli pentru procurarea de bunuri care, conform legii, intra  in  categoria mijloacelor fixe sau obiecte de inventar , precum : mobilier, dotari P.S.I., dotari de uz gospodaresc, dotari privind protectia muncii</t>
        </r>
      </text>
    </comment>
    <comment ref="G75" authorId="0" shapeId="0" xr:uid="{01BE82FD-2A6F-4206-8125-3D9B08C03357}">
      <text>
        <r>
          <rPr>
            <b/>
            <sz val="10"/>
            <rFont val="Arial"/>
            <family val="2"/>
          </rPr>
          <t xml:space="preserve"> 4.5. </t>
        </r>
        <r>
          <rPr>
            <sz val="10"/>
            <rFont val="Arial"/>
            <family val="2"/>
          </rPr>
          <t>Cheltuieli pentru procurarea de bunuri care, conform legii, intra  in  categoria mijloacelor fixe sau obiecte de inventar , precum : mobilier, dotari P.S.I., dotari de uz gospodaresc, dotari privind protectia muncii</t>
        </r>
      </text>
    </comment>
    <comment ref="A77" authorId="0" shapeId="0" xr:uid="{4E852325-A0DB-497F-A9CA-316A2B2319FF}">
      <text>
        <r>
          <rPr>
            <sz val="10"/>
            <rFont val="Arial"/>
            <family val="2"/>
          </rPr>
          <t xml:space="preserve"> </t>
        </r>
        <r>
          <rPr>
            <b/>
            <sz val="10"/>
            <rFont val="Arial"/>
            <family val="2"/>
          </rPr>
          <t xml:space="preserve">4.6. </t>
        </r>
        <r>
          <rPr>
            <sz val="10"/>
            <rFont val="Arial"/>
            <family val="2"/>
          </rPr>
          <t>Cheltuieli cu achizitionarea activelor necorporale : drepturi referitoare la brevete, licente, know-how sau cunostinte nebrevetate.</t>
        </r>
      </text>
    </comment>
    <comment ref="G78" authorId="0" shapeId="0" xr:uid="{CAB97929-BA13-4DD6-92D3-7052F3A12AB4}">
      <text>
        <r>
          <rPr>
            <sz val="10"/>
            <rFont val="Arial"/>
            <family val="2"/>
          </rPr>
          <t xml:space="preserve"> </t>
        </r>
        <r>
          <rPr>
            <b/>
            <sz val="10"/>
            <rFont val="Arial"/>
            <family val="2"/>
          </rPr>
          <t xml:space="preserve">4.6. </t>
        </r>
        <r>
          <rPr>
            <sz val="10"/>
            <rFont val="Arial"/>
            <family val="2"/>
          </rPr>
          <t>Cheltuieli cu achizitionarea activelor necorporale : drepturi referitoare la brevete, licente, know-how sau cunostinte nebrevetate.</t>
        </r>
      </text>
    </comment>
    <comment ref="A81" authorId="0" shapeId="0" xr:uid="{3F0D8B75-1D66-4150-8B40-1F4CFC8A2F8D}">
      <text>
        <r>
          <rPr>
            <sz val="10"/>
            <rFont val="Arial"/>
            <family val="2"/>
          </rPr>
          <t xml:space="preserve"> </t>
        </r>
        <r>
          <rPr>
            <b/>
            <sz val="10"/>
            <rFont val="Arial"/>
            <family val="2"/>
          </rPr>
          <t xml:space="preserve">5.1. </t>
        </r>
        <r>
          <rPr>
            <sz val="10"/>
            <rFont val="Arial"/>
            <family val="2"/>
          </rPr>
          <t>Cheltuielile estimate ca fiind necesare contractantului in vederea crearii conditiiilor de desfasurare a activitatii de constructii-montaj</t>
        </r>
      </text>
    </comment>
    <comment ref="A82" authorId="0" shapeId="0" xr:uid="{6CFB1E6D-3341-4AD9-B4E1-D6D536446561}">
      <text>
        <r>
          <rPr>
            <sz val="10"/>
            <rFont val="Arial"/>
            <family val="2"/>
          </rPr>
          <t xml:space="preserve"> </t>
        </r>
        <r>
          <rPr>
            <b/>
            <sz val="10"/>
            <rFont val="Arial"/>
            <family val="2"/>
          </rPr>
          <t xml:space="preserve">5.1.1. </t>
        </r>
        <r>
          <rPr>
            <sz val="10"/>
            <rFont val="Arial"/>
            <family val="2"/>
          </rPr>
          <t>Cheltuieli aferente construirii provizorii sau amenajarii la constructii existente pentru vestiare pentru muncitori, grupuri sanitare, rampe de spalare auto, depozite pentru materiale, fundatii pentru macarale, retele electrice de iluminat si forta, cai de acces – auto si cai ferate – bransamente/ racorduri la utilitati, imprejmuiri, panouri de prezentare, pichete de incendiu si altele asemenea. Se includ de asemenea, cheltuielile de desfiintare de santier. (SE ESTIMEAZA DE CATRE PROIECTANT )</t>
        </r>
      </text>
    </comment>
    <comment ref="G82" authorId="0" shapeId="0" xr:uid="{306CBB45-6A22-4112-86E5-5D6C418E239D}">
      <text>
        <r>
          <rPr>
            <sz val="10"/>
            <rFont val="Arial"/>
            <family val="2"/>
          </rPr>
          <t xml:space="preserve"> </t>
        </r>
        <r>
          <rPr>
            <b/>
            <sz val="10"/>
            <rFont val="Arial"/>
            <family val="2"/>
          </rPr>
          <t xml:space="preserve">5.1. </t>
        </r>
        <r>
          <rPr>
            <sz val="10"/>
            <rFont val="Arial"/>
            <family val="2"/>
          </rPr>
          <t>Cheltuielile estimate ca fiind necesare contractantului in vederea crearii conditiiilor de desfasurare a activitatii de constructii-montaj</t>
        </r>
      </text>
    </comment>
    <comment ref="A83" authorId="0" shapeId="0" xr:uid="{7547117D-F253-42EA-93C3-C9BD6573FCAE}">
      <text>
        <r>
          <rPr>
            <sz val="10"/>
            <rFont val="Arial"/>
            <family val="2"/>
          </rPr>
          <t xml:space="preserve"> </t>
        </r>
        <r>
          <rPr>
            <b/>
            <sz val="10"/>
            <rFont val="Arial"/>
            <family val="2"/>
          </rPr>
          <t xml:space="preserve">5.1.2. </t>
        </r>
        <r>
          <rPr>
            <sz val="10"/>
            <rFont val="Arial"/>
            <family val="2"/>
          </rPr>
          <t>Cheltuielile pentru : 
obtinerea autorizatiei de construire/desfiintare aferente lucrarilor de organizare de santier, taxe de amplasament, inchiriei semne de circulatie, intreruperea temporara a retelelor de transport sau distributie de apa , canalizare, agent termic, energie electrica, gaze naturale, a circulatiei rutiere, feroviare, navale sau aeriene, contractele de asistenta cu politia rutiera, contract temporar cu furnizorul de energie electrica, cu unitati de salubrizare, taxe depozit ecologic, taxe locale , chirii pentru ocuparea temporara a domeniului public, costul energiei electrice si al apei consumate in incinta organizarii de santier pe durata de executie a lucrarilor , costul transportului muncitorilor nelocalnici si/sau cazarea acestora, paza santierului, asigurarea pompierului autorizat etc.</t>
        </r>
      </text>
    </comment>
    <comment ref="G83" authorId="0" shapeId="0" xr:uid="{A0897618-9874-40FD-95BB-53054B719229}">
      <text>
        <r>
          <rPr>
            <sz val="10"/>
            <rFont val="Arial"/>
            <family val="2"/>
          </rPr>
          <t xml:space="preserve"> </t>
        </r>
        <r>
          <rPr>
            <b/>
            <sz val="10"/>
            <rFont val="Arial"/>
            <family val="2"/>
          </rPr>
          <t xml:space="preserve">5.1.1. </t>
        </r>
        <r>
          <rPr>
            <sz val="10"/>
            <rFont val="Arial"/>
            <family val="2"/>
          </rPr>
          <t>Cheltuieli aferente construirii provizorii sau amenajarii la constructii existente pentru vestiare pentru muncitori, grupuri sanitare, rampe de spalare auto, depozite pentru materiale, fundatii pentru macarale, retele electrice de iluminat si forta, cai de acces – auto si cai ferate – bransamente/ racorduri la utilitati, imprejmuiri, panouri de prezentare, pichete de incendiu si altele asemenea. Se includ de asemenea, cheltuielile de desfiintare de santier. (SE ESTIMEAZA DE CATRE PROIECTANT )</t>
        </r>
      </text>
    </comment>
    <comment ref="A84" authorId="0" shapeId="0" xr:uid="{EFD8C813-9DE8-430F-92B0-7E12C9CF6D62}">
      <text>
        <r>
          <rPr>
            <sz val="10"/>
            <rFont val="Arial"/>
            <family val="2"/>
          </rPr>
          <t xml:space="preserve"> </t>
        </r>
        <r>
          <rPr>
            <b/>
            <sz val="10"/>
            <rFont val="Arial"/>
            <family val="2"/>
          </rPr>
          <t xml:space="preserve">5.2. </t>
        </r>
        <r>
          <rPr>
            <sz val="10"/>
            <rFont val="Arial"/>
            <family val="2"/>
          </rPr>
          <t>Se cuprind, dupa caz :
comisionul bancii finantatoare, cota aferenta Inspectoratului de Stat in Constructii pentru contorlul calitatii lucrarilor de constructii, cota pentru controlul statului in  amenajarea teritoriului, urbanism si pentru autorizarea lucrarilor de constructii, cota aferenta Casei Sociale a Constructorilor, valoarea primelor de asigurare din sarcina autoritatii contractante, taxe pentru acorduri, avize si autorizatia de costruire/desfiintare, precum si alte cheltuieli de aceeasi natura, stabilite in conditiile legii. In costul creditului se cuprind comisioanele si dobinzile aferente creditului se cuprind comisioanele si dobinzile aferente creditului pe durata executiei obiectivului.
Cota de administrare a proiectelor(MANAGEMENTUL PROIECTULUI – colectiv investitii beneficiar.)</t>
        </r>
      </text>
    </comment>
    <comment ref="G84" authorId="0" shapeId="0" xr:uid="{EE2A92B6-F121-4C24-AB5E-57DABC2D4B08}">
      <text>
        <r>
          <rPr>
            <sz val="10"/>
            <rFont val="Arial"/>
            <family val="2"/>
          </rPr>
          <t xml:space="preserve"> </t>
        </r>
        <r>
          <rPr>
            <b/>
            <sz val="10"/>
            <rFont val="Arial"/>
            <family val="2"/>
          </rPr>
          <t xml:space="preserve">5.1.2. </t>
        </r>
        <r>
          <rPr>
            <sz val="10"/>
            <rFont val="Arial"/>
            <family val="2"/>
          </rPr>
          <t>Cheltuielile pentru : 
obtinerea autorizatiei de construire/desfiintare aferente lucrarilor de organizare de santier, taxe de amplasament, inchiriei semne de circulatie, intreruperea temporara a retelelor de transport sau distributie de apa , canalizare, agent termic, energie electrica, gaze naturale, a circulatiei rutiere, feroviare, navale sau aeriene, contractele de asistenta cu politia rutiera, contract temporar cu furnizorul de energie electrica, cu unitati de salubrizare, taxe depozit ecologic, taxe locale , chirii pentru ocuparea temporara a domeniului public, costul energiei electrice si al apei consumate in incinta organizarii de santier pe durata de executie a lucrarilor , costul transportului muncitorilor nelocalnici si/sau cazarea acestora, paza santierului, asigurarea pompierului autorizat etc.</t>
        </r>
      </text>
    </comment>
    <comment ref="G85" authorId="0" shapeId="0" xr:uid="{CE1CCD74-02A0-4EF9-9569-7C44775075CD}">
      <text>
        <r>
          <rPr>
            <sz val="10"/>
            <rFont val="Arial"/>
            <family val="2"/>
          </rPr>
          <t xml:space="preserve"> </t>
        </r>
        <r>
          <rPr>
            <b/>
            <sz val="10"/>
            <rFont val="Arial"/>
            <family val="2"/>
          </rPr>
          <t xml:space="preserve">5.2. </t>
        </r>
        <r>
          <rPr>
            <sz val="10"/>
            <rFont val="Arial"/>
            <family val="2"/>
          </rPr>
          <t>Se cuprind, dupa caz :
comisionul bancii finantatoare, cota aferenta Inspectoratului de Stat in Constructii pentru contorlul calitatii lucrarilor de constructii, cota pentru controlul statului in  amenajarea teritoriului, urbanism si pentru autorizarea lucrarilor de constructii, cota aferenta Casei Sociale a Constructorilor, valoarea primelor de asigurare din sarcina autoritatii contractante, taxe pentru acorduri, avize si autorizatia de costruire/desfiintare, precum si alte cheltuieli de aceeasi natura, stabilite in conditiile legii. In costul creditului se cuprind comisioanele si dobinzile aferente creditului se cuprind comisioanele si dobinzile aferente creditului pe durata executiei obiectivului.
Cota de administrare a proiectelor(MANAGEMENTUL PROIECTULUI – colectiv investitii beneficiar.)</t>
        </r>
      </text>
    </comment>
    <comment ref="A90" authorId="0" shapeId="0" xr:uid="{7E79D26B-0821-4551-85BF-FDDE4331D8B5}">
      <text>
        <r>
          <rPr>
            <sz val="10"/>
            <rFont val="Arial"/>
            <family val="2"/>
          </rPr>
          <t xml:space="preserve"> </t>
        </r>
        <r>
          <rPr>
            <b/>
            <sz val="10"/>
            <rFont val="Arial"/>
            <family val="2"/>
          </rPr>
          <t xml:space="preserve">5.3. </t>
        </r>
        <r>
          <rPr>
            <sz val="10"/>
            <rFont val="Arial"/>
            <family val="2"/>
          </rPr>
          <t xml:space="preserve">Cheltuieli diverse si neprevazute :
a) Estimarea se face procentual din valoarea cheltuielilor prevazute la capitolele </t>
        </r>
        <r>
          <rPr>
            <b/>
            <sz val="10"/>
            <rFont val="Arial"/>
            <family val="2"/>
          </rPr>
          <t xml:space="preserve">1.2.; 1.3.; 2.; 3.; si 4.; </t>
        </r>
        <r>
          <rPr>
            <sz val="10"/>
            <rFont val="Arial"/>
            <family val="2"/>
          </rPr>
          <t xml:space="preserve"> ale Devizului General in functie de natura  si complexitatea lucrarilor
b) In cazul obiectivelor de investitii noi, precum si al reparatiilor capitale, extinderilor, transformarilor,modificarilor, modernizarilor, reabilitari la constructii si instalatii existente, se aplica un procent de pina la 10 %..
c) In cazul lucrarilor de interventie de natura consolidarilor la constructii existente si instalatiile aferente, precum si in cazul lucrarilor pentru prevenirea sau inlaturareaefectelor produse de actiuni accidentale si/sau calamitati naturale, se aplica un procent de pina la 20%, in functie de natura si complexitatea lucrarilor.
d) Din procentul stabilit se acopera, dupa caz, cheltuielile rezultate in urma modificarilor de solutii tehnice, cantitati suplimentare de lucrari, utilaje sau dotari ce se impun pe parcursul derularii investitiei, precum si cheltuielile de conservare pe parcursul intreruperii executiei din cauze independente de autoritatea contractanta.</t>
        </r>
      </text>
    </comment>
    <comment ref="G91" authorId="0" shapeId="0" xr:uid="{A4E561D8-060E-4EC6-B7E6-823203D17B65}">
      <text>
        <r>
          <rPr>
            <sz val="10"/>
            <rFont val="Arial"/>
            <family val="2"/>
          </rPr>
          <t xml:space="preserve"> </t>
        </r>
        <r>
          <rPr>
            <b/>
            <sz val="10"/>
            <rFont val="Arial"/>
            <family val="2"/>
          </rPr>
          <t xml:space="preserve">5.3. </t>
        </r>
        <r>
          <rPr>
            <sz val="10"/>
            <rFont val="Arial"/>
            <family val="2"/>
          </rPr>
          <t xml:space="preserve">Cheltuieli diverse si neprevazute :
a) Estimarea se face procentual din valoarea cheltuielilor prevazute la capitolele </t>
        </r>
        <r>
          <rPr>
            <b/>
            <sz val="10"/>
            <rFont val="Arial"/>
            <family val="2"/>
          </rPr>
          <t xml:space="preserve">1.2.; 1.3.; 2.; 3.; si 4.; </t>
        </r>
        <r>
          <rPr>
            <sz val="10"/>
            <rFont val="Arial"/>
            <family val="2"/>
          </rPr>
          <t xml:space="preserve"> ale Devizului General in functie de natura  si complexitatea lucrarilor
b) In cazul obiectivelor de investitii noi, precum si al reparatiilor capitale, extinderilor, transformarilor,modificarilor, modernizarilor, reabilitari la constructii si instalatii existente, se aplica un procent de pina la 10 %..
c) In cazul lucrarilor de interventie de natura consolidarilor la constructii existente si instalatiile aferente, precum si in cazul lucrarilor pentru prevenirea sau inlaturareaefectelor produse de actiuni accidentale si/sau calamitati naturale, se aplica un procent de pina la 20%, in functie de natura si complexitatea lucrarilor.
d) Din procentul stabilit se acopera, dupa caz, cheltuielile rezultate in urma modificarilor de solutii tehnice, cantitati suplimentare de lucrari, utilaje sau dotari ce se impun pe parcursul derularii investitiei, precum si cheltuielile de conservare pe parcursul intreruperii executiei din cauze independente de autoritatea contractanta.</t>
        </r>
      </text>
    </comment>
    <comment ref="A95" authorId="0" shapeId="0" xr:uid="{9DA1FBBB-E3A2-4CAF-AE29-B72BC5634BB4}">
      <text>
        <r>
          <rPr>
            <sz val="10"/>
            <rFont val="Arial"/>
            <family val="2"/>
          </rPr>
          <t xml:space="preserve"> </t>
        </r>
        <r>
          <rPr>
            <b/>
            <sz val="10"/>
            <rFont val="Arial"/>
            <family val="2"/>
          </rPr>
          <t xml:space="preserve">6.1.  </t>
        </r>
        <r>
          <rPr>
            <sz val="10"/>
            <rFont val="Arial"/>
            <family val="2"/>
          </rPr>
          <t>Se cuprind cheltuielile necesare instruirii/scolarizarii personalului in vederea utilizarii corecte si eficiente a utilajelor si tehnologiilor.</t>
        </r>
      </text>
    </comment>
    <comment ref="A96" authorId="0" shapeId="0" xr:uid="{2EB2C5B5-7D69-4F10-8029-FBF9E197D208}">
      <text>
        <r>
          <rPr>
            <sz val="10"/>
            <rFont val="Arial"/>
            <family val="2"/>
          </rPr>
          <t xml:space="preserve"> </t>
        </r>
        <r>
          <rPr>
            <b/>
            <sz val="10"/>
            <rFont val="Arial"/>
            <family val="2"/>
          </rPr>
          <t xml:space="preserve">6.2. </t>
        </r>
        <r>
          <rPr>
            <sz val="10"/>
            <rFont val="Arial"/>
            <family val="2"/>
          </rPr>
          <t>Se cuprind cheltuielile aferente executiei probelor/incercarilor, prevazute in proiect, rodajelor,expertizelor la receptie, omologarilor etc.</t>
        </r>
      </text>
    </comment>
    <comment ref="G96" authorId="0" shapeId="0" xr:uid="{6B9EC4E9-7825-4F97-9EDB-0DC45E137783}">
      <text>
        <r>
          <rPr>
            <sz val="10"/>
            <rFont val="Arial"/>
            <family val="2"/>
          </rPr>
          <t xml:space="preserve"> </t>
        </r>
        <r>
          <rPr>
            <b/>
            <sz val="10"/>
            <rFont val="Arial"/>
            <family val="2"/>
          </rPr>
          <t xml:space="preserve">6.1.  </t>
        </r>
        <r>
          <rPr>
            <sz val="10"/>
            <rFont val="Arial"/>
            <family val="2"/>
          </rPr>
          <t>Se cuprind cheltuielile necesare instruirii/scolarizarii personalului in vederea utilizarii corecte si eficiente a utilajelor si tehnologiilor.</t>
        </r>
      </text>
    </comment>
    <comment ref="G97" authorId="0" shapeId="0" xr:uid="{64A0B8F4-1EE7-41BB-9A14-8DDBC510CF0B}">
      <text>
        <r>
          <rPr>
            <sz val="10"/>
            <rFont val="Arial"/>
            <family val="2"/>
          </rPr>
          <t xml:space="preserve"> </t>
        </r>
        <r>
          <rPr>
            <b/>
            <sz val="10"/>
            <rFont val="Arial"/>
            <family val="2"/>
          </rPr>
          <t xml:space="preserve">6.2. </t>
        </r>
        <r>
          <rPr>
            <sz val="10"/>
            <rFont val="Arial"/>
            <family val="2"/>
          </rPr>
          <t>Se cuprind cheltuielile aferente executiei probelor/incercarilor, prevazute in proiect, rodajelor,expertizelor la receptie, omologarilor etc.</t>
        </r>
      </text>
    </comment>
    <comment ref="G101" authorId="0" shapeId="0" xr:uid="{85E3EF52-8EA4-4819-B3C0-EA5C3F556AC6}">
      <text>
        <r>
          <rPr>
            <sz val="10"/>
            <rFont val="Arial"/>
            <family val="2"/>
          </rPr>
          <t xml:space="preserve"> </t>
        </r>
        <r>
          <rPr>
            <b/>
            <sz val="10"/>
            <rFont val="Arial"/>
            <family val="2"/>
          </rPr>
          <t xml:space="preserve">6.1.  </t>
        </r>
        <r>
          <rPr>
            <sz val="10"/>
            <rFont val="Arial"/>
            <family val="2"/>
          </rPr>
          <t>Se cuprind cheltuielile necesare instruirii/scolarizarii personalului in vederea utilizarii corecte si eficiente a utilajelor si tehnologiilor.</t>
        </r>
      </text>
    </comment>
    <comment ref="G102" authorId="0" shapeId="0" xr:uid="{D5494AE2-7366-4930-9346-AFEBE6122CB5}">
      <text>
        <r>
          <rPr>
            <sz val="10"/>
            <rFont val="Arial"/>
            <family val="2"/>
          </rPr>
          <t xml:space="preserve"> </t>
        </r>
        <r>
          <rPr>
            <b/>
            <sz val="10"/>
            <rFont val="Arial"/>
            <family val="2"/>
          </rPr>
          <t xml:space="preserve">6.2. </t>
        </r>
        <r>
          <rPr>
            <sz val="10"/>
            <rFont val="Arial"/>
            <family val="2"/>
          </rPr>
          <t>Se cuprind cheltuielile aferente executiei probelor/incercarilor, prevazute in proiect, rodajelor,expertizelor la receptie, omologarilor etc.</t>
        </r>
      </text>
    </comment>
  </commentList>
</comments>
</file>

<file path=xl/sharedStrings.xml><?xml version="1.0" encoding="utf-8"?>
<sst xmlns="http://schemas.openxmlformats.org/spreadsheetml/2006/main" count="120" uniqueCount="115">
  <si>
    <t>Din care C + M (1.2 + 1.3 +1.4 + 2 + 4.1 + 4.2 + 5.1.1)</t>
  </si>
  <si>
    <t>TOTAL GENERAL</t>
  </si>
  <si>
    <t>TOTAL CAPITOL 7</t>
  </si>
  <si>
    <t>Cheltuieli pentru constituirea rezervei de implementare pentru ajustarea de preț</t>
  </si>
  <si>
    <t>Cheltuieli aferente marjei de buget 25% din (25% din 1.2 + 1.3 + 1.4 + 2 + 3.1 + 3.2 + 3.3 + 3.5 + 3.7 + 3.8 + 4 + 5.1.1.)</t>
  </si>
  <si>
    <t>Cheltuieli aferentei marjei de buget și pentru constituirea rezervei de implementare pentru ajustarea de preț</t>
  </si>
  <si>
    <t>CAPITOLUL 7</t>
  </si>
  <si>
    <t>TOTAL CAPITOL 6</t>
  </si>
  <si>
    <t>Probe tehnologice si teste</t>
  </si>
  <si>
    <t>Pregatirea personalului pentru exploatare</t>
  </si>
  <si>
    <t>Cheltuieli pentru probe tehnologice şi teste</t>
  </si>
  <si>
    <t>CAPITOLUL 6</t>
  </si>
  <si>
    <t>TOTAL CAPITOL 5</t>
  </si>
  <si>
    <t>Cheltuieli pentru informare şi publicitate</t>
  </si>
  <si>
    <t>Cheltuieli diverse si neprevazute</t>
  </si>
  <si>
    <t>5.2.5. Taxe pentru acorduri, avize conforme şi autorizaţia de construire/ desfiinţare</t>
  </si>
  <si>
    <t>5.2.4. Cota aferentă Casei Sociale a Constructorilor - CSC</t>
  </si>
  <si>
    <t>5.2.3. Cota aferentă ISC pentru controlul statului în amenajarea teritoriului,urbanism şi pentru autorizarea lucrărilor de construcţii</t>
  </si>
  <si>
    <t>5.2.2. Cota aferentă ISC pentru controlul calităţii lucrărilor de construcţii</t>
  </si>
  <si>
    <t xml:space="preserve">5.2.1. Comisioanele şi dobânzile aferente creditului băncii finanţatoare </t>
  </si>
  <si>
    <t>Comisioane, cote, taxe, costul creditului</t>
  </si>
  <si>
    <t xml:space="preserve">5.1.2 Cheltuieli conexe organizarii santierului </t>
  </si>
  <si>
    <t>5.1.1 Lucrări de construcţii şi instalaţii aferente organizării de şantier</t>
  </si>
  <si>
    <t>Organizare de santier</t>
  </si>
  <si>
    <t>Alte cheltuieli</t>
  </si>
  <si>
    <t>CAPITOLUL 5</t>
  </si>
  <si>
    <t>TOTAL CAPITOL 4</t>
  </si>
  <si>
    <t>Active necorporale</t>
  </si>
  <si>
    <t xml:space="preserve">Dotari </t>
  </si>
  <si>
    <t>Utilaje. Echipamente tehnologice si functionale care nu necesita montaj si echipamente de transport</t>
  </si>
  <si>
    <t>Utilaje , echipamente tehnlogice si functionale care necesita montaj</t>
  </si>
  <si>
    <t>Montaj utilaje tehnologice si functionale</t>
  </si>
  <si>
    <t>Obiectul nr. 2 - Lucrari neeligibile</t>
  </si>
  <si>
    <t xml:space="preserve">Constructii si instalatii </t>
  </si>
  <si>
    <t>Cheltuieli pentru investita de baza</t>
  </si>
  <si>
    <t>CAPITOLUL 4</t>
  </si>
  <si>
    <t>TOTAL CAPITOL 3</t>
  </si>
  <si>
    <t>3.8.3 Coordonator în materie de securitate şi sănătate (SSM) - conform H.G. nr. 300/2006</t>
  </si>
  <si>
    <t xml:space="preserve">3.8.2. Dirigenţie de şantier  </t>
  </si>
  <si>
    <t>3.8.1.2. pentru participarea proiectantului la fazele incluse în programul de control al lucrărilor de execuţie, avizat de către Inspectoratul de Stat în Construcţii</t>
  </si>
  <si>
    <t>3.8.1.1. pe perioada de execuţie a lucrărilor</t>
  </si>
  <si>
    <t>3.8.1. Asistenţă tehnică din partea proiectantului</t>
  </si>
  <si>
    <t>3.7.2. Auditul financiar</t>
  </si>
  <si>
    <t>3.7.1. Managementul de proiect pentru obiectivul de investiţii</t>
  </si>
  <si>
    <t xml:space="preserve">Consultanţă </t>
  </si>
  <si>
    <t xml:space="preserve">Organizarea procedurilor de achiziţie </t>
  </si>
  <si>
    <t>3.5.6. Proiect tehnic şi detalii de execuţie</t>
  </si>
  <si>
    <t>3.5.5. Verificarea tehnică de calitate a proiectului tehnic şi a detaliilor de execuţie</t>
  </si>
  <si>
    <t>3.5.4. Documentaţiile tehnice necesare în vederea obţinerii avizelor/acordurilor/ autorizaţiilor</t>
  </si>
  <si>
    <t>3.5.3. Studiu de fezabilitate/documentaţie de avizare a lucrărilor de intervenţii şi deviz general</t>
  </si>
  <si>
    <t>3.5.2. Studiu de prefezabilitate</t>
  </si>
  <si>
    <t xml:space="preserve">3.5.1. Temă de proiectare </t>
  </si>
  <si>
    <t>Proiectare:</t>
  </si>
  <si>
    <t>Certificarea performanţei energetice şi  auditul energetic al clădirilor</t>
  </si>
  <si>
    <t>Expertizare tehnică</t>
  </si>
  <si>
    <t xml:space="preserve">Documentaţii-suport şi cheltuieli pentru obţinerea de avize, acorduri şi autorizaţii </t>
  </si>
  <si>
    <t>3.1.3. Alte studii specifice</t>
  </si>
  <si>
    <t>3.1.2. Raport privind impactul asupra mediului</t>
  </si>
  <si>
    <t>3.1.1. Studii de teren</t>
  </si>
  <si>
    <t xml:space="preserve">Studii </t>
  </si>
  <si>
    <t>Cheltuieli pentru proiectare si asistenta tehnica</t>
  </si>
  <si>
    <t>CAPITOLUL 3</t>
  </si>
  <si>
    <t>TOTAL CAPITOL 2</t>
  </si>
  <si>
    <t>Cheltuieli pentru asigurarea utilitatilor necesare obiectivului de investiţii</t>
  </si>
  <si>
    <t>CAPITOLUL 2</t>
  </si>
  <si>
    <t>TOTAL CAPITOL 1</t>
  </si>
  <si>
    <t>Cheltuieli pentru relocarea/protecţia utilităţilor</t>
  </si>
  <si>
    <t>Amenajari pt protectia mediului şi aducerea terenului la starea iniţială</t>
  </si>
  <si>
    <t>Amenajarea terenului</t>
  </si>
  <si>
    <t>Obtinerea terenului</t>
  </si>
  <si>
    <t>Cheltuieli pentru obtinerea si amenajarea terenului</t>
  </si>
  <si>
    <t>CAPITOLUL 1</t>
  </si>
  <si>
    <t>lei</t>
  </si>
  <si>
    <t xml:space="preserve"> lei</t>
  </si>
  <si>
    <t>crt.</t>
  </si>
  <si>
    <t>Valoare(inclusiv  TVA )</t>
  </si>
  <si>
    <t>TVA</t>
  </si>
  <si>
    <t xml:space="preserve">  Valoare (fara TVA)</t>
  </si>
  <si>
    <t>Denumirea capitolelor si subcapitolelor de cheltuieli</t>
  </si>
  <si>
    <t xml:space="preserve">Nr. </t>
  </si>
  <si>
    <r>
      <rPr>
        <b/>
        <sz val="10"/>
        <rFont val="Arial"/>
        <family val="2"/>
      </rPr>
      <t>Beneficiar :</t>
    </r>
    <r>
      <rPr>
        <sz val="10"/>
        <rFont val="Arial"/>
        <family val="2"/>
      </rPr>
      <t xml:space="preserve"> Municipiul Botosani</t>
    </r>
  </si>
  <si>
    <t>BENEFICIAR: MUNICIPIUL CAMPULUNG MOLDOVENESC</t>
  </si>
  <si>
    <t>– amenajare zona de recreere Aleea Nucului nr. 12 A, mun. Botosani, jud. Botosani.</t>
  </si>
  <si>
    <t>RENOVARE ENERGETICA SEDIUL PRIMARIEI SI AL CONSILIULUI LOCAL AL MUNICIPIULUI CAMPULUNG MOLDOVENESC</t>
  </si>
  <si>
    <t xml:space="preserve">Imbunatatirea regenerarii fizice economice si sociale a comunitatilor marginalizate </t>
  </si>
  <si>
    <t>CUI: 46849404</t>
  </si>
  <si>
    <t>J22/283/2010, RO 27399915</t>
  </si>
  <si>
    <t>Str. Primaverii, nr. 1, Botosani</t>
  </si>
  <si>
    <t>Str. Primaverii, nr. 28, Botosani</t>
  </si>
  <si>
    <t>SC ACICAD NEW EXPERT SRL</t>
  </si>
  <si>
    <t>SC VIA PRO IT CONSULTING SRL</t>
  </si>
  <si>
    <t>Proiectant</t>
  </si>
  <si>
    <t>Obiectul nr. 2 - Lucrari neeligibile (19%)</t>
  </si>
  <si>
    <t>Cheltuieli cu utilitatile (21%)</t>
  </si>
  <si>
    <t>Asistenţă tehnică (21%)</t>
  </si>
  <si>
    <t>Obiectul nr. 2 - Lucrari neeligibile (21%)</t>
  </si>
  <si>
    <t>Obiectul nr. 1 - Lucrari eligibile (19%)</t>
  </si>
  <si>
    <t>Obiectul nr. 1 - Lucrari eligibile (21%)</t>
  </si>
  <si>
    <t xml:space="preserve">Beneficiar, </t>
  </si>
  <si>
    <t>DIRECŢIA TEHNICĂ ŞI URBANISM,</t>
  </si>
  <si>
    <t>U.A.T.  Câmpulung Moldovenesc</t>
  </si>
  <si>
    <t>Director executiv adjunct,</t>
  </si>
  <si>
    <t>Istrate Luminiţa</t>
  </si>
  <si>
    <t>PRIMAR,</t>
  </si>
  <si>
    <t>Negură Mihăiță</t>
  </si>
  <si>
    <t>Serviciul investiții, tehnic, administrativ,</t>
  </si>
  <si>
    <t>Șef serviciu</t>
  </si>
  <si>
    <t>Erhan Andrei</t>
  </si>
  <si>
    <t>Compartiment investiții,</t>
  </si>
  <si>
    <t>Crihan Maria</t>
  </si>
  <si>
    <t>Secretar general,</t>
  </si>
  <si>
    <t>Erhan Rodica</t>
  </si>
  <si>
    <t>Președinte de ședință,</t>
  </si>
  <si>
    <t xml:space="preserve"> DEVIZ  GENERAL ACTUALIZAT   la finalizarea lucrărilor aferente   obiectivului de investiţii:                                                                                                                                                                                                                                                                                                         RENOVARE ENERGETICA SEDIUL PRIMARIEI SI AL CONSILIULUI LOCAL AL MUNICIPIULUI CAMPULUNG MOLDOVENESC                                                                                                                                                            </t>
  </si>
  <si>
    <t xml:space="preserve">Anexă la HCL. nr. 128/2026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</si>
</sst>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
  </numFmts>
  <fonts count="18" x14ac:knownFonts="1">
    <font>
      <sz val="10"/>
      <name val="Arial"/>
      <family val="2"/>
    </font>
    <font>
      <sz val="10"/>
      <name val="Tahoma"/>
      <family val="2"/>
    </font>
    <font>
      <b/>
      <sz val="10"/>
      <name val="Tahoma"/>
      <family val="2"/>
    </font>
    <font>
      <b/>
      <sz val="10"/>
      <name val="Arial"/>
      <family val="2"/>
    </font>
    <font>
      <b/>
      <sz val="10"/>
      <color rgb="FF000000"/>
      <name val="Tahoma"/>
      <family val="2"/>
    </font>
    <font>
      <b/>
      <i/>
      <sz val="10"/>
      <name val="Arial"/>
      <family val="2"/>
    </font>
    <font>
      <b/>
      <sz val="9"/>
      <name val="Arial"/>
      <family val="2"/>
    </font>
    <font>
      <sz val="9"/>
      <name val="Arial"/>
      <family val="2"/>
    </font>
    <font>
      <sz val="8"/>
      <name val="Tahoma"/>
      <family val="2"/>
    </font>
    <font>
      <sz val="8"/>
      <name val="Arial"/>
      <family val="2"/>
    </font>
    <font>
      <b/>
      <sz val="12"/>
      <name val="Arial"/>
      <family val="2"/>
    </font>
    <font>
      <b/>
      <sz val="8"/>
      <name val="Arial"/>
      <family val="2"/>
    </font>
    <font>
      <sz val="10"/>
      <color indexed="9"/>
      <name val="Arial"/>
      <family val="2"/>
    </font>
    <font>
      <b/>
      <sz val="11"/>
      <color indexed="8"/>
      <name val="Times New Roman"/>
      <family val="1"/>
    </font>
    <font>
      <b/>
      <sz val="11"/>
      <name val="Times New Roman"/>
      <family val="1"/>
    </font>
    <font>
      <sz val="11"/>
      <name val="Times New Roman"/>
      <family val="1"/>
    </font>
    <font>
      <sz val="11"/>
      <name val="Tahoma"/>
      <family val="2"/>
    </font>
    <font>
      <sz val="11"/>
      <name val="Arial"/>
      <family val="2"/>
    </font>
  </fonts>
  <fills count="7">
    <fill>
      <patternFill patternType="none"/>
    </fill>
    <fill>
      <patternFill patternType="gray125"/>
    </fill>
    <fill>
      <patternFill patternType="solid">
        <fgColor indexed="9"/>
        <bgColor indexed="26"/>
      </patternFill>
    </fill>
    <fill>
      <patternFill patternType="solid">
        <fgColor theme="0"/>
        <bgColor indexed="64"/>
      </patternFill>
    </fill>
    <fill>
      <patternFill patternType="solid">
        <fgColor indexed="9"/>
        <bgColor indexed="9"/>
      </patternFill>
    </fill>
    <fill>
      <patternFill patternType="solid">
        <fgColor theme="0"/>
        <bgColor indexed="33"/>
      </patternFill>
    </fill>
    <fill>
      <patternFill patternType="solid">
        <fgColor indexed="14"/>
        <bgColor indexed="33"/>
      </patternFill>
    </fill>
  </fills>
  <borders count="27">
    <border>
      <left/>
      <right/>
      <top/>
      <bottom/>
      <diagonal/>
    </border>
    <border>
      <left style="thin">
        <color indexed="8"/>
      </left>
      <right style="double">
        <color indexed="8"/>
      </right>
      <top style="thin">
        <color indexed="8"/>
      </top>
      <bottom style="double">
        <color indexed="8"/>
      </bottom>
      <diagonal/>
    </border>
    <border>
      <left style="thin">
        <color indexed="8"/>
      </left>
      <right style="thin">
        <color indexed="8"/>
      </right>
      <top style="thin">
        <color indexed="8"/>
      </top>
      <bottom style="double">
        <color indexed="8"/>
      </bottom>
      <diagonal/>
    </border>
    <border>
      <left style="thin">
        <color indexed="8"/>
      </left>
      <right style="double">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double">
        <color indexed="8"/>
      </left>
      <right style="thin">
        <color indexed="8"/>
      </right>
      <top style="thin">
        <color indexed="8"/>
      </top>
      <bottom style="double">
        <color indexed="8"/>
      </bottom>
      <diagonal/>
    </border>
    <border>
      <left style="double">
        <color indexed="8"/>
      </left>
      <right style="thin">
        <color indexed="8"/>
      </right>
      <top style="thin">
        <color indexed="8"/>
      </top>
      <bottom style="thin">
        <color indexed="8"/>
      </bottom>
      <diagonal/>
    </border>
    <border>
      <left style="thin">
        <color indexed="8"/>
      </left>
      <right style="double">
        <color indexed="8"/>
      </right>
      <top style="thin">
        <color indexed="8"/>
      </top>
      <bottom/>
      <diagonal/>
    </border>
    <border>
      <left style="thin">
        <color indexed="8"/>
      </left>
      <right style="thin">
        <color indexed="8"/>
      </right>
      <top style="thin">
        <color indexed="8"/>
      </top>
      <bottom/>
      <diagonal/>
    </border>
    <border>
      <left style="double">
        <color indexed="8"/>
      </left>
      <right style="thin">
        <color indexed="8"/>
      </right>
      <top style="thin">
        <color indexed="8"/>
      </top>
      <bottom/>
      <diagonal/>
    </border>
    <border>
      <left/>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double">
        <color indexed="8"/>
      </right>
      <top style="double">
        <color indexed="8"/>
      </top>
      <bottom style="thin">
        <color indexed="8"/>
      </bottom>
      <diagonal/>
    </border>
    <border>
      <left style="thin">
        <color indexed="8"/>
      </left>
      <right style="thin">
        <color indexed="8"/>
      </right>
      <top style="double">
        <color indexed="8"/>
      </top>
      <bottom style="thin">
        <color indexed="8"/>
      </bottom>
      <diagonal/>
    </border>
    <border>
      <left style="double">
        <color indexed="8"/>
      </left>
      <right style="thin">
        <color indexed="8"/>
      </right>
      <top style="double">
        <color indexed="8"/>
      </top>
      <bottom style="thin">
        <color indexed="8"/>
      </bottom>
      <diagonal/>
    </border>
    <border>
      <left style="medium">
        <color indexed="64"/>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medium">
        <color indexed="64"/>
      </left>
      <right/>
      <top style="thin">
        <color indexed="8"/>
      </top>
      <bottom style="thin">
        <color indexed="8"/>
      </bottom>
      <diagonal/>
    </border>
    <border>
      <left/>
      <right style="medium">
        <color indexed="64"/>
      </right>
      <top style="thin">
        <color indexed="8"/>
      </top>
      <bottom style="thin">
        <color indexed="8"/>
      </bottom>
      <diagonal/>
    </border>
    <border>
      <left style="medium">
        <color indexed="64"/>
      </left>
      <right/>
      <top style="thin">
        <color indexed="8"/>
      </top>
      <bottom style="medium">
        <color indexed="64"/>
      </bottom>
      <diagonal/>
    </border>
    <border>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s>
  <cellStyleXfs count="1">
    <xf numFmtId="0" fontId="0" fillId="0" borderId="0"/>
  </cellStyleXfs>
  <cellXfs count="120">
    <xf numFmtId="0" fontId="0" fillId="0" borderId="0" xfId="0"/>
    <xf numFmtId="0" fontId="1" fillId="0" borderId="0" xfId="0" applyFont="1"/>
    <xf numFmtId="4" fontId="0" fillId="0" borderId="0" xfId="0" applyNumberFormat="1"/>
    <xf numFmtId="0" fontId="0" fillId="0" borderId="0" xfId="0" applyAlignment="1">
      <alignment wrapText="1"/>
    </xf>
    <xf numFmtId="0" fontId="0" fillId="0" borderId="0" xfId="0" applyAlignment="1">
      <alignment horizontal="left"/>
    </xf>
    <xf numFmtId="4" fontId="2" fillId="2" borderId="0" xfId="0" applyNumberFormat="1" applyFont="1" applyFill="1"/>
    <xf numFmtId="0" fontId="3" fillId="0" borderId="0" xfId="0" applyFont="1"/>
    <xf numFmtId="4" fontId="2" fillId="2" borderId="1" xfId="0" applyNumberFormat="1" applyFont="1" applyFill="1" applyBorder="1"/>
    <xf numFmtId="4" fontId="2" fillId="2" borderId="2" xfId="0" applyNumberFormat="1" applyFont="1" applyFill="1" applyBorder="1"/>
    <xf numFmtId="4" fontId="2" fillId="2" borderId="3" xfId="0" applyNumberFormat="1" applyFont="1" applyFill="1" applyBorder="1"/>
    <xf numFmtId="4" fontId="2" fillId="2" borderId="4" xfId="0" applyNumberFormat="1" applyFont="1" applyFill="1" applyBorder="1"/>
    <xf numFmtId="4" fontId="4" fillId="0" borderId="0" xfId="0" applyNumberFormat="1" applyFont="1"/>
    <xf numFmtId="0" fontId="0" fillId="0" borderId="4" xfId="0" applyBorder="1"/>
    <xf numFmtId="0" fontId="3" fillId="0" borderId="7" xfId="0" applyFont="1" applyBorder="1"/>
    <xf numFmtId="2" fontId="0" fillId="0" borderId="0" xfId="0" applyNumberFormat="1"/>
    <xf numFmtId="4" fontId="2" fillId="2" borderId="8" xfId="0" applyNumberFormat="1" applyFont="1" applyFill="1" applyBorder="1"/>
    <xf numFmtId="4" fontId="2" fillId="2" borderId="9" xfId="0" applyNumberFormat="1" applyFont="1" applyFill="1" applyBorder="1"/>
    <xf numFmtId="0" fontId="3" fillId="0" borderId="9" xfId="0" applyFont="1" applyBorder="1" applyAlignment="1">
      <alignment horizontal="center"/>
    </xf>
    <xf numFmtId="0" fontId="3" fillId="0" borderId="10" xfId="0" applyFont="1" applyBorder="1" applyAlignment="1">
      <alignment horizontal="center"/>
    </xf>
    <xf numFmtId="4" fontId="1" fillId="2" borderId="4" xfId="0" applyNumberFormat="1" applyFont="1" applyFill="1" applyBorder="1"/>
    <xf numFmtId="0" fontId="0" fillId="0" borderId="4" xfId="0" applyBorder="1" applyAlignment="1">
      <alignment wrapText="1"/>
    </xf>
    <xf numFmtId="0" fontId="3" fillId="0" borderId="7" xfId="0" applyFont="1" applyBorder="1" applyAlignment="1">
      <alignment horizontal="center"/>
    </xf>
    <xf numFmtId="0" fontId="3" fillId="0" borderId="4" xfId="0" applyFont="1" applyBorder="1" applyAlignment="1">
      <alignment horizontal="center"/>
    </xf>
    <xf numFmtId="4" fontId="1" fillId="2" borderId="3" xfId="0" applyNumberFormat="1" applyFont="1" applyFill="1" applyBorder="1"/>
    <xf numFmtId="0" fontId="0" fillId="0" borderId="7" xfId="0" applyBorder="1"/>
    <xf numFmtId="0" fontId="6" fillId="0" borderId="4" xfId="0" applyFont="1" applyBorder="1"/>
    <xf numFmtId="0" fontId="6" fillId="0" borderId="4" xfId="0" applyFont="1" applyBorder="1" applyAlignment="1">
      <alignment wrapText="1"/>
    </xf>
    <xf numFmtId="0" fontId="7" fillId="0" borderId="4" xfId="0" applyFont="1" applyBorder="1"/>
    <xf numFmtId="0" fontId="1" fillId="2" borderId="4" xfId="0" applyFont="1" applyFill="1" applyBorder="1" applyAlignment="1">
      <alignment wrapText="1"/>
    </xf>
    <xf numFmtId="0" fontId="7" fillId="0" borderId="4" xfId="0" applyFont="1" applyBorder="1" applyAlignment="1">
      <alignment wrapText="1"/>
    </xf>
    <xf numFmtId="0" fontId="8" fillId="2" borderId="4" xfId="0" applyFont="1" applyFill="1" applyBorder="1" applyAlignment="1">
      <alignment wrapText="1"/>
    </xf>
    <xf numFmtId="0" fontId="3" fillId="0" borderId="4" xfId="0" applyFont="1" applyBorder="1"/>
    <xf numFmtId="0" fontId="3" fillId="0" borderId="4" xfId="0" applyFont="1" applyBorder="1" applyAlignment="1">
      <alignment horizontal="left"/>
    </xf>
    <xf numFmtId="0" fontId="0" fillId="0" borderId="4" xfId="0" applyBorder="1" applyAlignment="1">
      <alignment horizontal="center"/>
    </xf>
    <xf numFmtId="0" fontId="6" fillId="0" borderId="4" xfId="0" applyFont="1" applyBorder="1" applyAlignment="1">
      <alignment horizontal="left" wrapText="1"/>
    </xf>
    <xf numFmtId="0" fontId="3" fillId="3" borderId="7" xfId="0" applyFont="1" applyFill="1" applyBorder="1" applyAlignment="1">
      <alignment horizontal="center"/>
    </xf>
    <xf numFmtId="0" fontId="0" fillId="4" borderId="4" xfId="0" applyFill="1" applyBorder="1"/>
    <xf numFmtId="4" fontId="2" fillId="2" borderId="12" xfId="0" applyNumberFormat="1" applyFont="1" applyFill="1" applyBorder="1"/>
    <xf numFmtId="0" fontId="9" fillId="0" borderId="4" xfId="0" applyFont="1" applyBorder="1"/>
    <xf numFmtId="4" fontId="1" fillId="2" borderId="12" xfId="0" applyNumberFormat="1" applyFont="1" applyFill="1" applyBorder="1"/>
    <xf numFmtId="0" fontId="3" fillId="6" borderId="7" xfId="0" applyFont="1" applyFill="1" applyBorder="1" applyAlignment="1">
      <alignment horizontal="center"/>
    </xf>
    <xf numFmtId="2" fontId="1" fillId="2" borderId="3" xfId="0" applyNumberFormat="1" applyFont="1" applyFill="1" applyBorder="1"/>
    <xf numFmtId="2" fontId="1" fillId="2" borderId="4" xfId="0" applyNumberFormat="1" applyFont="1" applyFill="1" applyBorder="1"/>
    <xf numFmtId="164" fontId="1" fillId="2" borderId="3" xfId="0" applyNumberFormat="1" applyFont="1" applyFill="1" applyBorder="1"/>
    <xf numFmtId="164" fontId="1" fillId="2" borderId="4" xfId="0" applyNumberFormat="1" applyFont="1" applyFill="1" applyBorder="1"/>
    <xf numFmtId="0" fontId="6" fillId="0" borderId="7" xfId="0" applyFont="1" applyBorder="1" applyAlignment="1">
      <alignment horizontal="center"/>
    </xf>
    <xf numFmtId="2" fontId="0" fillId="0" borderId="3" xfId="0" applyNumberFormat="1" applyBorder="1"/>
    <xf numFmtId="2" fontId="0" fillId="0" borderId="4" xfId="0" applyNumberFormat="1" applyBorder="1"/>
    <xf numFmtId="0" fontId="0" fillId="0" borderId="3" xfId="0" applyBorder="1"/>
    <xf numFmtId="0" fontId="3" fillId="0" borderId="3" xfId="0" applyFont="1" applyBorder="1" applyAlignment="1">
      <alignment horizont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6" fillId="0" borderId="4" xfId="0" applyFont="1" applyBorder="1" applyAlignment="1">
      <alignment horizontal="center" vertical="center" wrapText="1"/>
    </xf>
    <xf numFmtId="0" fontId="9" fillId="0" borderId="4" xfId="0" applyFont="1" applyBorder="1" applyAlignment="1">
      <alignment horizontal="center"/>
    </xf>
    <xf numFmtId="0" fontId="3" fillId="0" borderId="0" xfId="0" applyFont="1" applyAlignment="1">
      <alignment horizontal="right" vertical="center"/>
    </xf>
    <xf numFmtId="0" fontId="10" fillId="0" borderId="0" xfId="0" applyFont="1"/>
    <xf numFmtId="0" fontId="11" fillId="0" borderId="0" xfId="0" applyFont="1"/>
    <xf numFmtId="165" fontId="12" fillId="0" borderId="0" xfId="0" applyNumberFormat="1" applyFont="1"/>
    <xf numFmtId="0" fontId="0" fillId="0" borderId="19" xfId="0" applyBorder="1"/>
    <xf numFmtId="0" fontId="0" fillId="0" borderId="20" xfId="0" applyBorder="1"/>
    <xf numFmtId="0" fontId="3" fillId="0" borderId="19" xfId="0" applyFont="1" applyBorder="1" applyAlignment="1">
      <alignment horizontal="center"/>
    </xf>
    <xf numFmtId="0" fontId="3" fillId="0" borderId="20" xfId="0" applyFont="1" applyBorder="1" applyAlignment="1">
      <alignment horizontal="center" vertical="center" wrapText="1"/>
    </xf>
    <xf numFmtId="0" fontId="3" fillId="0" borderId="20" xfId="0" applyFont="1" applyBorder="1" applyAlignment="1">
      <alignment horizontal="center"/>
    </xf>
    <xf numFmtId="2" fontId="0" fillId="0" borderId="20" xfId="0" applyNumberFormat="1" applyBorder="1"/>
    <xf numFmtId="4" fontId="1" fillId="2" borderId="20" xfId="0" applyNumberFormat="1" applyFont="1" applyFill="1" applyBorder="1"/>
    <xf numFmtId="0" fontId="3" fillId="0" borderId="19" xfId="0" applyFont="1" applyBorder="1"/>
    <xf numFmtId="4" fontId="2" fillId="2" borderId="20" xfId="0" applyNumberFormat="1" applyFont="1" applyFill="1" applyBorder="1"/>
    <xf numFmtId="164" fontId="1" fillId="2" borderId="20" xfId="0" applyNumberFormat="1" applyFont="1" applyFill="1" applyBorder="1"/>
    <xf numFmtId="0" fontId="6" fillId="0" borderId="19" xfId="0" applyFont="1" applyBorder="1" applyAlignment="1">
      <alignment horizontal="center"/>
    </xf>
    <xf numFmtId="2" fontId="1" fillId="2" borderId="20" xfId="0" applyNumberFormat="1" applyFont="1" applyFill="1" applyBorder="1"/>
    <xf numFmtId="0" fontId="3" fillId="5" borderId="19" xfId="0" applyFont="1" applyFill="1" applyBorder="1" applyAlignment="1">
      <alignment horizontal="center"/>
    </xf>
    <xf numFmtId="0" fontId="3" fillId="3" borderId="19" xfId="0" applyFont="1" applyFill="1" applyBorder="1" applyAlignment="1">
      <alignment horizontal="center"/>
    </xf>
    <xf numFmtId="4" fontId="2" fillId="2" borderId="25" xfId="0" applyNumberFormat="1" applyFont="1" applyFill="1" applyBorder="1"/>
    <xf numFmtId="4" fontId="2" fillId="2" borderId="26" xfId="0" applyNumberFormat="1" applyFont="1" applyFill="1" applyBorder="1"/>
    <xf numFmtId="0" fontId="15" fillId="0" borderId="0" xfId="0" applyFont="1" applyAlignment="1">
      <alignment horizontal="center" vertical="center"/>
    </xf>
    <xf numFmtId="0" fontId="16" fillId="0" borderId="0" xfId="0" applyFont="1"/>
    <xf numFmtId="0" fontId="15" fillId="0" borderId="0" xfId="0" applyFont="1" applyAlignment="1">
      <alignment vertical="center"/>
    </xf>
    <xf numFmtId="0" fontId="14" fillId="0" borderId="0" xfId="0" applyFont="1" applyAlignment="1">
      <alignment vertical="center" wrapText="1"/>
    </xf>
    <xf numFmtId="0" fontId="17" fillId="0" borderId="0" xfId="0" applyFont="1"/>
    <xf numFmtId="0" fontId="15" fillId="0" borderId="0" xfId="0" applyFont="1"/>
    <xf numFmtId="0" fontId="13" fillId="0" borderId="0" xfId="0" applyFont="1" applyAlignment="1" applyProtection="1">
      <alignment horizontal="center" vertical="center"/>
      <protection hidden="1"/>
    </xf>
    <xf numFmtId="0" fontId="15" fillId="0" borderId="0" xfId="0" applyFont="1" applyAlignment="1">
      <alignment horizontal="center" vertical="center"/>
    </xf>
    <xf numFmtId="0" fontId="0" fillId="0" borderId="21" xfId="0" applyBorder="1" applyAlignment="1">
      <alignment horizontal="left" wrapText="1"/>
    </xf>
    <xf numFmtId="0" fontId="0" fillId="0" borderId="11" xfId="0" applyBorder="1" applyAlignment="1">
      <alignment horizontal="left" wrapText="1"/>
    </xf>
    <xf numFmtId="0" fontId="0" fillId="0" borderId="22" xfId="0" applyBorder="1" applyAlignment="1">
      <alignment horizontal="left" wrapText="1"/>
    </xf>
    <xf numFmtId="0" fontId="14" fillId="0" borderId="0" xfId="0" applyFont="1" applyAlignment="1">
      <alignment horizontal="center" vertical="center" wrapText="1"/>
    </xf>
    <xf numFmtId="0" fontId="15" fillId="0" borderId="0" xfId="0" applyFont="1" applyAlignment="1">
      <alignment horizontal="center" vertical="center" wrapText="1"/>
    </xf>
    <xf numFmtId="0" fontId="14" fillId="0" borderId="0" xfId="0" applyFont="1" applyAlignment="1">
      <alignment horizontal="center" vertical="center"/>
    </xf>
    <xf numFmtId="0" fontId="5" fillId="0" borderId="7" xfId="0" applyFont="1" applyBorder="1" applyAlignment="1">
      <alignment horizontal="center"/>
    </xf>
    <xf numFmtId="0" fontId="5" fillId="0" borderId="4" xfId="0" applyFont="1" applyBorder="1" applyAlignment="1">
      <alignment horizontal="center"/>
    </xf>
    <xf numFmtId="0" fontId="10" fillId="0" borderId="15" xfId="0" applyFont="1" applyBorder="1" applyAlignment="1">
      <alignment horizontal="center" vertical="center" wrapText="1"/>
    </xf>
    <xf numFmtId="0" fontId="0" fillId="0" borderId="14" xfId="0" applyBorder="1" applyAlignment="1">
      <alignment horizontal="center" vertical="center" wrapText="1"/>
    </xf>
    <xf numFmtId="0" fontId="0" fillId="0" borderId="13" xfId="0" applyBorder="1" applyAlignment="1">
      <alignment horizontal="center" vertical="center" wrapText="1"/>
    </xf>
    <xf numFmtId="0" fontId="0" fillId="0" borderId="7" xfId="0"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7" fillId="0" borderId="7" xfId="0" applyFont="1" applyBorder="1"/>
    <xf numFmtId="0" fontId="0" fillId="0" borderId="4" xfId="0" applyBorder="1"/>
    <xf numFmtId="0" fontId="3" fillId="0" borderId="7" xfId="0" applyFont="1" applyBorder="1" applyAlignment="1">
      <alignment horizontal="center"/>
    </xf>
    <xf numFmtId="0" fontId="3" fillId="0" borderId="4" xfId="0" applyFont="1" applyBorder="1" applyAlignment="1">
      <alignment horizontal="center"/>
    </xf>
    <xf numFmtId="0" fontId="0" fillId="0" borderId="7" xfId="0" applyBorder="1"/>
    <xf numFmtId="0" fontId="3" fillId="0" borderId="6" xfId="0" applyFont="1" applyBorder="1"/>
    <xf numFmtId="0" fontId="0" fillId="0" borderId="2" xfId="0" applyBorder="1"/>
    <xf numFmtId="0" fontId="3" fillId="0" borderId="23" xfId="0" applyFont="1" applyBorder="1"/>
    <xf numFmtId="0" fontId="3" fillId="0" borderId="24" xfId="0" applyFont="1" applyBorder="1"/>
    <xf numFmtId="0" fontId="5" fillId="0" borderId="19" xfId="0" applyFont="1" applyBorder="1" applyAlignment="1">
      <alignment horizontal="center"/>
    </xf>
    <xf numFmtId="0" fontId="0" fillId="0" borderId="19" xfId="0" applyBorder="1"/>
    <xf numFmtId="0" fontId="5" fillId="0" borderId="21" xfId="0" applyFont="1" applyBorder="1" applyAlignment="1">
      <alignment horizontal="center"/>
    </xf>
    <xf numFmtId="0" fontId="5" fillId="0" borderId="5" xfId="0" applyFont="1" applyBorder="1" applyAlignment="1">
      <alignment horizontal="center"/>
    </xf>
    <xf numFmtId="0" fontId="0" fillId="0" borderId="21" xfId="0" applyBorder="1"/>
    <xf numFmtId="0" fontId="0" fillId="0" borderId="5" xfId="0" applyBorder="1"/>
    <xf numFmtId="0" fontId="3" fillId="0" borderId="21" xfId="0" applyFont="1" applyBorder="1" applyAlignment="1">
      <alignment horizontal="center"/>
    </xf>
    <xf numFmtId="0" fontId="3" fillId="0" borderId="5" xfId="0" applyFont="1" applyBorder="1" applyAlignment="1">
      <alignment horizontal="center"/>
    </xf>
    <xf numFmtId="0" fontId="0" fillId="0" borderId="0" xfId="0" applyAlignment="1">
      <alignment horizontal="left" wrapText="1"/>
    </xf>
    <xf numFmtId="0" fontId="10" fillId="0" borderId="16" xfId="0" applyFont="1"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7" fillId="0" borderId="19"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Maria.Crihan\Desktop\deviz%20general%20Renovare\deviz%20general%20total%202026.xls" TargetMode="External"/><Relationship Id="rId1" Type="http://schemas.openxmlformats.org/officeDocument/2006/relationships/externalLinkPath" Target="/Users/Maria.Crihan/Desktop/deviz%20general%20Renovare/deviz%20general%20total%20202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EVIZ GENERAL"/>
      <sheetName val="ob 3"/>
      <sheetName val="ob 2"/>
      <sheetName val="ob 1 "/>
      <sheetName val="cap 1"/>
      <sheetName val="cap 2"/>
      <sheetName val="cap 3"/>
      <sheetName val="cap 4"/>
      <sheetName val="cap 5"/>
      <sheetName val="cap 6"/>
    </sheetNames>
    <sheetDataSet>
      <sheetData sheetId="0"/>
      <sheetData sheetId="1"/>
      <sheetData sheetId="2">
        <row r="31">
          <cell r="I31">
            <v>0</v>
          </cell>
        </row>
        <row r="33">
          <cell r="I33">
            <v>0</v>
          </cell>
        </row>
        <row r="34">
          <cell r="I34">
            <v>0</v>
          </cell>
        </row>
        <row r="35">
          <cell r="I35">
            <v>0</v>
          </cell>
        </row>
      </sheetData>
      <sheetData sheetId="3">
        <row r="35">
          <cell r="I35">
            <v>0</v>
          </cell>
        </row>
        <row r="36">
          <cell r="I36">
            <v>0</v>
          </cell>
        </row>
      </sheetData>
      <sheetData sheetId="4">
        <row r="15">
          <cell r="C15">
            <v>0</v>
          </cell>
        </row>
        <row r="16">
          <cell r="C16">
            <v>0</v>
          </cell>
        </row>
        <row r="17">
          <cell r="C17">
            <v>0</v>
          </cell>
        </row>
        <row r="18">
          <cell r="C18">
            <v>0</v>
          </cell>
        </row>
      </sheetData>
      <sheetData sheetId="5">
        <row r="24">
          <cell r="E24">
            <v>29750</v>
          </cell>
        </row>
      </sheetData>
      <sheetData sheetId="6">
        <row r="13">
          <cell r="C13">
            <v>3000</v>
          </cell>
        </row>
        <row r="17">
          <cell r="C17">
            <v>0</v>
          </cell>
        </row>
        <row r="18">
          <cell r="C18">
            <v>0</v>
          </cell>
        </row>
        <row r="19">
          <cell r="C19">
            <v>6000</v>
          </cell>
        </row>
        <row r="20">
          <cell r="C20">
            <v>3000</v>
          </cell>
        </row>
        <row r="23">
          <cell r="C23">
            <v>0</v>
          </cell>
        </row>
        <row r="24">
          <cell r="C24">
            <v>0</v>
          </cell>
        </row>
        <row r="26">
          <cell r="C26">
            <v>10000</v>
          </cell>
        </row>
        <row r="28">
          <cell r="C28">
            <v>80000</v>
          </cell>
        </row>
        <row r="29">
          <cell r="C29">
            <v>0</v>
          </cell>
        </row>
        <row r="31">
          <cell r="C31">
            <v>0</v>
          </cell>
        </row>
        <row r="35">
          <cell r="C35">
            <v>2500</v>
          </cell>
        </row>
        <row r="36">
          <cell r="C36">
            <v>5000</v>
          </cell>
        </row>
        <row r="37">
          <cell r="C37">
            <v>22142</v>
          </cell>
        </row>
      </sheetData>
      <sheetData sheetId="7"/>
      <sheetData sheetId="8">
        <row r="15">
          <cell r="C15">
            <v>0</v>
          </cell>
        </row>
        <row r="17">
          <cell r="C17">
            <v>0</v>
          </cell>
        </row>
        <row r="18">
          <cell r="C18">
            <v>5018.8599999999997</v>
          </cell>
        </row>
        <row r="19">
          <cell r="C19">
            <v>1003.77</v>
          </cell>
        </row>
        <row r="20">
          <cell r="C20">
            <v>5018.8599999999997</v>
          </cell>
        </row>
        <row r="21">
          <cell r="C21">
            <v>8302.98</v>
          </cell>
        </row>
        <row r="23">
          <cell r="C23">
            <v>2000</v>
          </cell>
        </row>
      </sheetData>
      <sheetData sheetId="9">
        <row r="13">
          <cell r="C13">
            <v>0</v>
          </cell>
        </row>
        <row r="14">
          <cell r="C14">
            <v>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ADC6C-DF2B-4AAF-A49E-D07B839B4DB3}">
  <sheetPr>
    <pageSetUpPr fitToPage="1"/>
  </sheetPr>
  <dimension ref="A1:Q128"/>
  <sheetViews>
    <sheetView tabSelected="1" topLeftCell="G1" zoomScaleNormal="100" workbookViewId="0">
      <selection activeCell="J1" sqref="J1:K1"/>
    </sheetView>
  </sheetViews>
  <sheetFormatPr defaultColWidth="11.5703125" defaultRowHeight="12.75" x14ac:dyDescent="0.2"/>
  <cols>
    <col min="1" max="1" width="4" customWidth="1"/>
    <col min="2" max="2" width="46.140625" customWidth="1"/>
    <col min="3" max="4" width="15.7109375" customWidth="1"/>
    <col min="5" max="5" width="15.85546875" customWidth="1"/>
    <col min="6" max="7" width="11.5703125" customWidth="1"/>
    <col min="8" max="8" width="62.140625" customWidth="1"/>
    <col min="9" max="9" width="14.28515625" customWidth="1"/>
    <col min="10" max="10" width="14.7109375" customWidth="1"/>
    <col min="11" max="11" width="14.28515625" customWidth="1"/>
    <col min="12" max="12" width="15.85546875" customWidth="1"/>
    <col min="13" max="13" width="11.5703125" customWidth="1"/>
    <col min="14" max="14" width="13" customWidth="1"/>
    <col min="15" max="15" width="27.5703125" customWidth="1"/>
    <col min="16" max="17" width="11.5703125" customWidth="1"/>
  </cols>
  <sheetData>
    <row r="1" spans="1:14" x14ac:dyDescent="0.2">
      <c r="A1" s="6" t="s">
        <v>91</v>
      </c>
      <c r="G1" s="6" t="s">
        <v>91</v>
      </c>
      <c r="J1" s="113" t="s">
        <v>114</v>
      </c>
      <c r="K1" s="113"/>
    </row>
    <row r="2" spans="1:14" ht="18.75" customHeight="1" x14ac:dyDescent="0.2">
      <c r="A2" s="6" t="s">
        <v>90</v>
      </c>
      <c r="G2" s="6" t="s">
        <v>89</v>
      </c>
      <c r="N2" s="57">
        <v>4.2236000000000002</v>
      </c>
    </row>
    <row r="3" spans="1:14" x14ac:dyDescent="0.2">
      <c r="A3" s="6" t="s">
        <v>88</v>
      </c>
      <c r="G3" s="6" t="s">
        <v>87</v>
      </c>
    </row>
    <row r="4" spans="1:14" x14ac:dyDescent="0.2">
      <c r="A4" s="6" t="s">
        <v>86</v>
      </c>
      <c r="G4" s="6" t="s">
        <v>85</v>
      </c>
    </row>
    <row r="5" spans="1:14" x14ac:dyDescent="0.2">
      <c r="A5" s="6" t="s">
        <v>84</v>
      </c>
      <c r="G5" s="6" t="s">
        <v>83</v>
      </c>
    </row>
    <row r="6" spans="1:14" x14ac:dyDescent="0.2">
      <c r="A6" s="6" t="s">
        <v>82</v>
      </c>
      <c r="G6" s="6" t="s">
        <v>81</v>
      </c>
      <c r="H6" s="6"/>
    </row>
    <row r="7" spans="1:14" x14ac:dyDescent="0.2">
      <c r="A7" t="s">
        <v>80</v>
      </c>
    </row>
    <row r="8" spans="1:14" ht="15.75" x14ac:dyDescent="0.25">
      <c r="A8" s="6"/>
      <c r="B8" s="56"/>
      <c r="C8" s="56"/>
      <c r="D8" s="55"/>
      <c r="G8" s="6"/>
      <c r="H8" s="56"/>
      <c r="I8" s="56"/>
      <c r="J8" s="55"/>
    </row>
    <row r="9" spans="1:14" ht="13.5" thickBot="1" x14ac:dyDescent="0.25">
      <c r="B9" s="6"/>
      <c r="E9" s="54"/>
      <c r="H9" s="6"/>
      <c r="K9" s="54"/>
    </row>
    <row r="10" spans="1:14" ht="12.75" customHeight="1" thickTop="1" x14ac:dyDescent="0.2">
      <c r="A10" s="90"/>
      <c r="B10" s="91"/>
      <c r="C10" s="91"/>
      <c r="D10" s="91"/>
      <c r="E10" s="92"/>
      <c r="G10" s="114" t="s">
        <v>113</v>
      </c>
      <c r="H10" s="115"/>
      <c r="I10" s="115"/>
      <c r="J10" s="115"/>
      <c r="K10" s="116"/>
    </row>
    <row r="11" spans="1:14" x14ac:dyDescent="0.2">
      <c r="A11" s="93"/>
      <c r="B11" s="94"/>
      <c r="C11" s="94"/>
      <c r="D11" s="94"/>
      <c r="E11" s="95"/>
      <c r="G11" s="117"/>
      <c r="H11" s="94"/>
      <c r="I11" s="94"/>
      <c r="J11" s="94"/>
      <c r="K11" s="118"/>
    </row>
    <row r="12" spans="1:14" ht="12.75" customHeight="1" x14ac:dyDescent="0.2">
      <c r="A12" s="93"/>
      <c r="B12" s="94"/>
      <c r="C12" s="94"/>
      <c r="D12" s="94"/>
      <c r="E12" s="95"/>
      <c r="G12" s="117"/>
      <c r="H12" s="94"/>
      <c r="I12" s="94"/>
      <c r="J12" s="94"/>
      <c r="K12" s="118"/>
    </row>
    <row r="13" spans="1:14" ht="6" customHeight="1" x14ac:dyDescent="0.2">
      <c r="A13" s="93"/>
      <c r="B13" s="94"/>
      <c r="C13" s="94"/>
      <c r="D13" s="94"/>
      <c r="E13" s="95"/>
      <c r="G13" s="117"/>
      <c r="H13" s="94"/>
      <c r="I13" s="94"/>
      <c r="J13" s="94"/>
      <c r="K13" s="118"/>
    </row>
    <row r="14" spans="1:14" ht="24" customHeight="1" x14ac:dyDescent="0.2">
      <c r="A14" s="93"/>
      <c r="B14" s="94"/>
      <c r="C14" s="94"/>
      <c r="D14" s="94"/>
      <c r="E14" s="95"/>
      <c r="G14" s="117"/>
      <c r="H14" s="94"/>
      <c r="I14" s="94"/>
      <c r="J14" s="94"/>
      <c r="K14" s="118"/>
    </row>
    <row r="15" spans="1:14" x14ac:dyDescent="0.2">
      <c r="A15" s="24"/>
      <c r="B15" s="12"/>
      <c r="C15" s="12"/>
      <c r="D15" s="12"/>
      <c r="E15" s="48"/>
      <c r="G15" s="58"/>
      <c r="H15" s="12"/>
      <c r="I15" s="12"/>
      <c r="J15" s="12"/>
      <c r="K15" s="59"/>
    </row>
    <row r="16" spans="1:14" ht="25.5" x14ac:dyDescent="0.2">
      <c r="A16" s="21"/>
      <c r="B16" s="53"/>
      <c r="C16" s="52"/>
      <c r="D16" s="51"/>
      <c r="E16" s="50"/>
      <c r="G16" s="60" t="s">
        <v>79</v>
      </c>
      <c r="H16" s="53" t="s">
        <v>78</v>
      </c>
      <c r="I16" s="52" t="s">
        <v>77</v>
      </c>
      <c r="J16" s="51" t="s">
        <v>76</v>
      </c>
      <c r="K16" s="61" t="s">
        <v>75</v>
      </c>
    </row>
    <row r="17" spans="1:11" x14ac:dyDescent="0.2">
      <c r="A17" s="21"/>
      <c r="B17" s="31"/>
      <c r="C17" s="22"/>
      <c r="D17" s="22"/>
      <c r="E17" s="49"/>
      <c r="G17" s="60" t="s">
        <v>74</v>
      </c>
      <c r="H17" s="31"/>
      <c r="I17" s="22" t="s">
        <v>72</v>
      </c>
      <c r="J17" s="22" t="s">
        <v>73</v>
      </c>
      <c r="K17" s="62" t="s">
        <v>72</v>
      </c>
    </row>
    <row r="18" spans="1:11" x14ac:dyDescent="0.2">
      <c r="A18" s="21"/>
      <c r="B18" s="22"/>
      <c r="C18" s="22"/>
      <c r="D18" s="22"/>
      <c r="E18" s="49"/>
      <c r="G18" s="60">
        <v>1</v>
      </c>
      <c r="H18" s="22">
        <v>2</v>
      </c>
      <c r="I18" s="22">
        <v>3</v>
      </c>
      <c r="J18" s="22">
        <v>4</v>
      </c>
      <c r="K18" s="62">
        <v>5</v>
      </c>
    </row>
    <row r="19" spans="1:11" x14ac:dyDescent="0.2">
      <c r="A19" s="88"/>
      <c r="B19" s="89"/>
      <c r="C19" s="12"/>
      <c r="D19" s="12"/>
      <c r="E19" s="48"/>
      <c r="G19" s="105" t="s">
        <v>71</v>
      </c>
      <c r="H19" s="89"/>
      <c r="I19" s="12"/>
      <c r="J19" s="12"/>
      <c r="K19" s="59"/>
    </row>
    <row r="20" spans="1:11" x14ac:dyDescent="0.2">
      <c r="A20" s="24"/>
      <c r="B20" s="12"/>
      <c r="C20" s="47"/>
      <c r="D20" s="47"/>
      <c r="E20" s="46"/>
      <c r="G20" s="58" t="s">
        <v>70</v>
      </c>
      <c r="H20" s="12"/>
      <c r="I20" s="47"/>
      <c r="J20" s="47"/>
      <c r="K20" s="63"/>
    </row>
    <row r="21" spans="1:11" x14ac:dyDescent="0.2">
      <c r="A21" s="21"/>
      <c r="B21" s="12"/>
      <c r="C21" s="19"/>
      <c r="D21" s="19"/>
      <c r="E21" s="23"/>
      <c r="G21" s="60">
        <v>1.1000000000000001</v>
      </c>
      <c r="H21" s="12" t="s">
        <v>69</v>
      </c>
      <c r="I21" s="19">
        <f>ROUND('[1]cap 1'!C15,2)</f>
        <v>0</v>
      </c>
      <c r="J21" s="19">
        <f>ROUND(I21*0.19,2)</f>
        <v>0</v>
      </c>
      <c r="K21" s="64">
        <f>ROUND(I21*1.19,2)</f>
        <v>0</v>
      </c>
    </row>
    <row r="22" spans="1:11" x14ac:dyDescent="0.2">
      <c r="A22" s="21"/>
      <c r="B22" s="12"/>
      <c r="C22" s="19"/>
      <c r="D22" s="19"/>
      <c r="E22" s="23"/>
      <c r="G22" s="60">
        <v>1.2</v>
      </c>
      <c r="H22" s="12" t="s">
        <v>68</v>
      </c>
      <c r="I22" s="19">
        <f>ROUND(('[1]cap 1'!C16),2)</f>
        <v>0</v>
      </c>
      <c r="J22" s="19">
        <f>ROUND(((I22*0.19)),2)</f>
        <v>0</v>
      </c>
      <c r="K22" s="64">
        <f>ROUND(((I22+J22)),2)</f>
        <v>0</v>
      </c>
    </row>
    <row r="23" spans="1:11" x14ac:dyDescent="0.2">
      <c r="A23" s="21"/>
      <c r="B23" s="29"/>
      <c r="C23" s="19"/>
      <c r="D23" s="19"/>
      <c r="E23" s="23"/>
      <c r="G23" s="60">
        <v>1.3</v>
      </c>
      <c r="H23" s="29" t="s">
        <v>67</v>
      </c>
      <c r="I23" s="19">
        <f>ROUND(('[1]cap 1'!C17),2)</f>
        <v>0</v>
      </c>
      <c r="J23" s="19">
        <f>ROUND(((I23*0.19)),2)</f>
        <v>0</v>
      </c>
      <c r="K23" s="64">
        <f>ROUND(((I23+J23)),2)</f>
        <v>0</v>
      </c>
    </row>
    <row r="24" spans="1:11" x14ac:dyDescent="0.2">
      <c r="A24" s="21"/>
      <c r="B24" s="27"/>
      <c r="C24" s="19"/>
      <c r="D24" s="19"/>
      <c r="E24" s="23"/>
      <c r="G24" s="60">
        <v>1.4</v>
      </c>
      <c r="H24" s="27" t="s">
        <v>66</v>
      </c>
      <c r="I24" s="19">
        <f>ROUND('[1]cap 1'!C18,2)</f>
        <v>0</v>
      </c>
      <c r="J24" s="19">
        <f>ROUND(((I24*0.19)),2)</f>
        <v>0</v>
      </c>
      <c r="K24" s="64">
        <f>I24*1.19</f>
        <v>0</v>
      </c>
    </row>
    <row r="25" spans="1:11" x14ac:dyDescent="0.2">
      <c r="A25" s="13"/>
      <c r="B25" s="12"/>
      <c r="C25" s="10"/>
      <c r="D25" s="10"/>
      <c r="E25" s="10"/>
      <c r="G25" s="65" t="s">
        <v>65</v>
      </c>
      <c r="H25" s="12"/>
      <c r="I25" s="10">
        <f>I21+I22+I23+I24</f>
        <v>0</v>
      </c>
      <c r="J25" s="10">
        <f>ROUND(((J21+J22+J23+J24)),2)</f>
        <v>0</v>
      </c>
      <c r="K25" s="66">
        <f>ROUND(((K21+K22+K23+K24)),2)</f>
        <v>0</v>
      </c>
    </row>
    <row r="26" spans="1:11" x14ac:dyDescent="0.2">
      <c r="A26" s="88"/>
      <c r="B26" s="89"/>
      <c r="C26" s="44"/>
      <c r="D26" s="44"/>
      <c r="E26" s="43"/>
      <c r="G26" s="105" t="s">
        <v>64</v>
      </c>
      <c r="H26" s="89"/>
      <c r="I26" s="44"/>
      <c r="J26" s="44"/>
      <c r="K26" s="67"/>
    </row>
    <row r="27" spans="1:11" x14ac:dyDescent="0.2">
      <c r="A27" s="96"/>
      <c r="B27" s="97"/>
      <c r="C27" s="97"/>
      <c r="D27" s="44"/>
      <c r="E27" s="43"/>
      <c r="G27" s="119" t="s">
        <v>63</v>
      </c>
      <c r="H27" s="97"/>
      <c r="I27" s="97"/>
      <c r="J27" s="44"/>
      <c r="K27" s="67"/>
    </row>
    <row r="28" spans="1:11" x14ac:dyDescent="0.2">
      <c r="A28" s="45"/>
      <c r="B28" s="12"/>
      <c r="C28" s="19"/>
      <c r="D28" s="19"/>
      <c r="E28" s="23"/>
      <c r="G28" s="68">
        <v>2</v>
      </c>
      <c r="H28" s="12" t="s">
        <v>93</v>
      </c>
      <c r="I28" s="19">
        <v>8085</v>
      </c>
      <c r="J28" s="19">
        <f>ROUND(((I28*0.19)),2)</f>
        <v>1536.15</v>
      </c>
      <c r="K28" s="64">
        <f>ROUND(((I28+J28)),2)</f>
        <v>9621.15</v>
      </c>
    </row>
    <row r="29" spans="1:11" x14ac:dyDescent="0.2">
      <c r="A29" s="13"/>
      <c r="B29" s="12"/>
      <c r="C29" s="10"/>
      <c r="D29" s="10"/>
      <c r="E29" s="10"/>
      <c r="G29" s="65" t="s">
        <v>62</v>
      </c>
      <c r="H29" s="12"/>
      <c r="I29" s="10">
        <f>I28</f>
        <v>8085</v>
      </c>
      <c r="J29" s="10">
        <f>ROUND(((J28)),2)</f>
        <v>1536.15</v>
      </c>
      <c r="K29" s="66">
        <f>'[1]cap 2'!E24</f>
        <v>29750</v>
      </c>
    </row>
    <row r="30" spans="1:11" x14ac:dyDescent="0.2">
      <c r="A30" s="88"/>
      <c r="B30" s="89"/>
      <c r="C30" s="44"/>
      <c r="D30" s="44"/>
      <c r="E30" s="43"/>
      <c r="G30" s="105" t="s">
        <v>61</v>
      </c>
      <c r="H30" s="89"/>
      <c r="I30" s="44"/>
      <c r="J30" s="44"/>
      <c r="K30" s="67"/>
    </row>
    <row r="31" spans="1:11" x14ac:dyDescent="0.2">
      <c r="A31" s="24"/>
      <c r="B31" s="12"/>
      <c r="C31" s="44"/>
      <c r="D31" s="44"/>
      <c r="E31" s="43"/>
      <c r="G31" s="58" t="s">
        <v>60</v>
      </c>
      <c r="H31" s="12"/>
      <c r="I31" s="44"/>
      <c r="J31" s="44"/>
      <c r="K31" s="67"/>
    </row>
    <row r="32" spans="1:11" x14ac:dyDescent="0.2">
      <c r="A32" s="21"/>
      <c r="B32" s="12"/>
      <c r="C32" s="19"/>
      <c r="D32" s="19"/>
      <c r="E32" s="23"/>
      <c r="G32" s="60">
        <v>3.1</v>
      </c>
      <c r="H32" s="31" t="s">
        <v>59</v>
      </c>
      <c r="I32" s="10">
        <f>I33+I34+I35</f>
        <v>3000</v>
      </c>
      <c r="J32" s="10">
        <f>I32*0.19</f>
        <v>570</v>
      </c>
      <c r="K32" s="66">
        <f>ROUND(((I32*1.19)),2)</f>
        <v>3570</v>
      </c>
    </row>
    <row r="33" spans="1:17" x14ac:dyDescent="0.2">
      <c r="A33" s="21"/>
      <c r="B33" s="12"/>
      <c r="C33" s="19"/>
      <c r="D33" s="19"/>
      <c r="E33" s="23"/>
      <c r="G33" s="60"/>
      <c r="H33" s="12" t="s">
        <v>58</v>
      </c>
      <c r="I33" s="19">
        <f>ROUND(('[1]cap 3'!C13),2)</f>
        <v>3000</v>
      </c>
      <c r="J33" s="19">
        <v>0</v>
      </c>
      <c r="K33" s="64">
        <f t="shared" ref="K33:K38" si="0">ROUND(((I33+J33)),2)</f>
        <v>3000</v>
      </c>
    </row>
    <row r="34" spans="1:17" x14ac:dyDescent="0.2">
      <c r="A34" s="21"/>
      <c r="B34" s="12"/>
      <c r="C34" s="19"/>
      <c r="D34" s="19"/>
      <c r="E34" s="23"/>
      <c r="G34" s="60"/>
      <c r="H34" s="12" t="s">
        <v>57</v>
      </c>
      <c r="I34" s="19">
        <f>ROUND(('[1]cap 3'!C17),2)</f>
        <v>0</v>
      </c>
      <c r="J34" s="19">
        <f>ROUND(((I34*0.19)),2)</f>
        <v>0</v>
      </c>
      <c r="K34" s="64">
        <f t="shared" si="0"/>
        <v>0</v>
      </c>
    </row>
    <row r="35" spans="1:17" x14ac:dyDescent="0.2">
      <c r="A35" s="21"/>
      <c r="B35" s="12"/>
      <c r="C35" s="19"/>
      <c r="D35" s="19"/>
      <c r="E35" s="23"/>
      <c r="G35" s="60"/>
      <c r="H35" s="12" t="s">
        <v>56</v>
      </c>
      <c r="I35" s="19">
        <f>ROUND(('[1]cap 3'!C18),2)</f>
        <v>0</v>
      </c>
      <c r="J35" s="19">
        <f>ROUND(((I35*0.19)),2)</f>
        <v>0</v>
      </c>
      <c r="K35" s="64">
        <f t="shared" si="0"/>
        <v>0</v>
      </c>
    </row>
    <row r="36" spans="1:17" ht="24" x14ac:dyDescent="0.2">
      <c r="A36" s="21"/>
      <c r="B36" s="29"/>
      <c r="C36" s="19"/>
      <c r="D36" s="19"/>
      <c r="E36" s="23"/>
      <c r="G36" s="60">
        <v>3.2</v>
      </c>
      <c r="H36" s="26" t="s">
        <v>55</v>
      </c>
      <c r="I36" s="10">
        <f>ROUND(('[1]cap 3'!C19),2)</f>
        <v>6000</v>
      </c>
      <c r="J36" s="10">
        <v>0</v>
      </c>
      <c r="K36" s="66">
        <f t="shared" si="0"/>
        <v>6000</v>
      </c>
    </row>
    <row r="37" spans="1:17" x14ac:dyDescent="0.2">
      <c r="A37" s="21"/>
      <c r="B37" s="29"/>
      <c r="C37" s="19"/>
      <c r="D37" s="19"/>
      <c r="E37" s="23"/>
      <c r="G37" s="60">
        <v>3.3</v>
      </c>
      <c r="H37" s="26" t="s">
        <v>54</v>
      </c>
      <c r="I37" s="10">
        <f>ROUND(('[1]cap 3'!C20),2)</f>
        <v>3000</v>
      </c>
      <c r="J37" s="10">
        <f>ROUND(((I37*0.19)),2)</f>
        <v>570</v>
      </c>
      <c r="K37" s="66">
        <f t="shared" si="0"/>
        <v>3570</v>
      </c>
    </row>
    <row r="38" spans="1:17" x14ac:dyDescent="0.2">
      <c r="A38" s="21"/>
      <c r="B38" s="29"/>
      <c r="C38" s="19"/>
      <c r="D38" s="19"/>
      <c r="E38" s="23"/>
      <c r="G38" s="60">
        <v>3.4</v>
      </c>
      <c r="H38" s="26" t="s">
        <v>53</v>
      </c>
      <c r="I38" s="10">
        <v>1000</v>
      </c>
      <c r="J38" s="10">
        <v>0</v>
      </c>
      <c r="K38" s="66">
        <f t="shared" si="0"/>
        <v>1000</v>
      </c>
    </row>
    <row r="39" spans="1:17" x14ac:dyDescent="0.2">
      <c r="A39" s="21"/>
      <c r="B39" s="12"/>
      <c r="C39" s="19"/>
      <c r="D39" s="19"/>
      <c r="E39" s="19"/>
      <c r="G39" s="60">
        <v>3.5</v>
      </c>
      <c r="H39" s="31" t="s">
        <v>52</v>
      </c>
      <c r="I39" s="10">
        <f>ROUND(((SUM(I40:I45))),2)</f>
        <v>192600</v>
      </c>
      <c r="J39" s="10">
        <f>ROUND(((I39*0.19)),2)</f>
        <v>36594</v>
      </c>
      <c r="K39" s="66">
        <f>ROUND(((SUM(K40:K45))),2)</f>
        <v>213348</v>
      </c>
    </row>
    <row r="40" spans="1:17" x14ac:dyDescent="0.2">
      <c r="A40" s="21"/>
      <c r="B40" s="12"/>
      <c r="C40" s="19"/>
      <c r="D40" s="19"/>
      <c r="E40" s="23"/>
      <c r="G40" s="60"/>
      <c r="H40" s="12" t="s">
        <v>51</v>
      </c>
      <c r="I40" s="19">
        <f>ROUND(('[1]cap 3'!C23),2)</f>
        <v>0</v>
      </c>
      <c r="J40" s="19">
        <f>ROUND(((I40*0.19)),2)</f>
        <v>0</v>
      </c>
      <c r="K40" s="64">
        <f t="shared" ref="K40:K55" si="1">ROUND(((I40+J40)),2)</f>
        <v>0</v>
      </c>
    </row>
    <row r="41" spans="1:17" x14ac:dyDescent="0.2">
      <c r="A41" s="21"/>
      <c r="B41" s="12"/>
      <c r="C41" s="19"/>
      <c r="D41" s="19"/>
      <c r="E41" s="23"/>
      <c r="G41" s="60"/>
      <c r="H41" s="12" t="s">
        <v>50</v>
      </c>
      <c r="I41" s="19">
        <f>ROUND(('[1]cap 3'!C24),2)</f>
        <v>0</v>
      </c>
      <c r="J41" s="19">
        <f>ROUND(((I41*0.19)),2)</f>
        <v>0</v>
      </c>
      <c r="K41" s="64">
        <f t="shared" si="1"/>
        <v>0</v>
      </c>
    </row>
    <row r="42" spans="1:17" ht="25.5" x14ac:dyDescent="0.2">
      <c r="A42" s="21"/>
      <c r="B42" s="20"/>
      <c r="C42" s="19"/>
      <c r="D42" s="19"/>
      <c r="E42" s="23"/>
      <c r="G42" s="60"/>
      <c r="H42" s="20" t="s">
        <v>49</v>
      </c>
      <c r="I42" s="19">
        <f>71400+12000</f>
        <v>83400</v>
      </c>
      <c r="J42" s="19">
        <v>0</v>
      </c>
      <c r="K42" s="64">
        <f t="shared" si="1"/>
        <v>83400</v>
      </c>
    </row>
    <row r="43" spans="1:17" ht="25.5" x14ac:dyDescent="0.2">
      <c r="A43" s="21"/>
      <c r="B43" s="20"/>
      <c r="C43" s="19"/>
      <c r="D43" s="19"/>
      <c r="E43" s="23"/>
      <c r="G43" s="60"/>
      <c r="H43" s="20" t="s">
        <v>48</v>
      </c>
      <c r="I43" s="19">
        <f>ROUND(('[1]cap 3'!C26),2)</f>
        <v>10000</v>
      </c>
      <c r="J43" s="19">
        <f t="shared" ref="J43:J48" si="2">ROUND(((I43*0.19)),2)</f>
        <v>1900</v>
      </c>
      <c r="K43" s="64">
        <f t="shared" si="1"/>
        <v>11900</v>
      </c>
    </row>
    <row r="44" spans="1:17" ht="25.5" x14ac:dyDescent="0.2">
      <c r="A44" s="21"/>
      <c r="B44" s="20"/>
      <c r="C44" s="19"/>
      <c r="D44" s="19"/>
      <c r="E44" s="23"/>
      <c r="G44" s="60"/>
      <c r="H44" s="20" t="s">
        <v>47</v>
      </c>
      <c r="I44" s="19">
        <v>19200</v>
      </c>
      <c r="J44" s="19">
        <f t="shared" si="2"/>
        <v>3648</v>
      </c>
      <c r="K44" s="64">
        <f t="shared" si="1"/>
        <v>22848</v>
      </c>
    </row>
    <row r="45" spans="1:17" x14ac:dyDescent="0.2">
      <c r="A45" s="21"/>
      <c r="B45" s="12"/>
      <c r="C45" s="19"/>
      <c r="D45" s="19"/>
      <c r="E45" s="23"/>
      <c r="G45" s="60"/>
      <c r="H45" s="12" t="s">
        <v>46</v>
      </c>
      <c r="I45" s="19">
        <f>ROUND(('[1]cap 3'!C28),2)</f>
        <v>80000</v>
      </c>
      <c r="J45" s="19">
        <f t="shared" si="2"/>
        <v>15200</v>
      </c>
      <c r="K45" s="64">
        <f t="shared" si="1"/>
        <v>95200</v>
      </c>
    </row>
    <row r="46" spans="1:17" x14ac:dyDescent="0.2">
      <c r="A46" s="21"/>
      <c r="B46" s="12"/>
      <c r="C46" s="19"/>
      <c r="D46" s="19"/>
      <c r="E46" s="23"/>
      <c r="G46" s="60">
        <v>3.6</v>
      </c>
      <c r="H46" s="31" t="s">
        <v>45</v>
      </c>
      <c r="I46" s="10">
        <f>ROUND('[1]cap 3'!C29,2)</f>
        <v>0</v>
      </c>
      <c r="J46" s="10">
        <f t="shared" si="2"/>
        <v>0</v>
      </c>
      <c r="K46" s="64">
        <f t="shared" si="1"/>
        <v>0</v>
      </c>
      <c r="O46" s="2"/>
      <c r="P46" s="2"/>
      <c r="Q46" s="2"/>
    </row>
    <row r="47" spans="1:17" x14ac:dyDescent="0.2">
      <c r="A47" s="21"/>
      <c r="B47" s="12"/>
      <c r="C47" s="19"/>
      <c r="D47" s="19"/>
      <c r="E47" s="23"/>
      <c r="G47" s="60">
        <v>3.7</v>
      </c>
      <c r="H47" s="31" t="s">
        <v>44</v>
      </c>
      <c r="I47" s="10">
        <f>ROUND(((SUM(I48:I49))),2)</f>
        <v>0</v>
      </c>
      <c r="J47" s="10">
        <f t="shared" si="2"/>
        <v>0</v>
      </c>
      <c r="K47" s="66">
        <f t="shared" si="1"/>
        <v>0</v>
      </c>
      <c r="O47" s="2"/>
    </row>
    <row r="48" spans="1:17" x14ac:dyDescent="0.2">
      <c r="A48" s="21"/>
      <c r="B48" s="20"/>
      <c r="C48" s="19"/>
      <c r="D48" s="19"/>
      <c r="E48" s="23"/>
      <c r="G48" s="60"/>
      <c r="H48" s="20" t="s">
        <v>43</v>
      </c>
      <c r="I48" s="19">
        <f>ROUND(('[1]cap 3'!C31),2)</f>
        <v>0</v>
      </c>
      <c r="J48" s="19">
        <f t="shared" si="2"/>
        <v>0</v>
      </c>
      <c r="K48" s="64">
        <f t="shared" si="1"/>
        <v>0</v>
      </c>
    </row>
    <row r="49" spans="1:17" x14ac:dyDescent="0.2">
      <c r="A49" s="21"/>
      <c r="B49" s="12"/>
      <c r="C49" s="19"/>
      <c r="D49" s="19"/>
      <c r="E49" s="23"/>
      <c r="G49" s="60"/>
      <c r="H49" s="12" t="s">
        <v>42</v>
      </c>
      <c r="I49" s="19">
        <v>0</v>
      </c>
      <c r="J49" s="19">
        <f t="shared" ref="J49:J54" si="3">ROUND(((I49*0.21)),2)</f>
        <v>0</v>
      </c>
      <c r="K49" s="64">
        <f t="shared" si="1"/>
        <v>0</v>
      </c>
    </row>
    <row r="50" spans="1:17" x14ac:dyDescent="0.2">
      <c r="A50" s="21"/>
      <c r="B50" s="12"/>
      <c r="C50" s="19"/>
      <c r="D50" s="19"/>
      <c r="E50" s="23"/>
      <c r="G50" s="60">
        <v>3.8</v>
      </c>
      <c r="H50" s="31" t="s">
        <v>94</v>
      </c>
      <c r="I50" s="10">
        <f>I51+I54+I55</f>
        <v>29642</v>
      </c>
      <c r="J50" s="10">
        <f t="shared" si="3"/>
        <v>6224.82</v>
      </c>
      <c r="K50" s="66">
        <f t="shared" si="1"/>
        <v>35866.82</v>
      </c>
    </row>
    <row r="51" spans="1:17" x14ac:dyDescent="0.2">
      <c r="A51" s="21"/>
      <c r="B51" s="12"/>
      <c r="C51" s="19"/>
      <c r="D51" s="19"/>
      <c r="E51" s="23"/>
      <c r="G51" s="60"/>
      <c r="H51" s="12" t="s">
        <v>41</v>
      </c>
      <c r="I51" s="19">
        <f>I52+I53</f>
        <v>7500</v>
      </c>
      <c r="J51" s="19">
        <f t="shared" si="3"/>
        <v>1575</v>
      </c>
      <c r="K51" s="64">
        <f t="shared" si="1"/>
        <v>9075</v>
      </c>
      <c r="O51" s="2"/>
      <c r="Q51" s="2"/>
    </row>
    <row r="52" spans="1:17" x14ac:dyDescent="0.2">
      <c r="A52" s="21"/>
      <c r="B52" s="12"/>
      <c r="C52" s="19"/>
      <c r="D52" s="19"/>
      <c r="E52" s="23"/>
      <c r="G52" s="60"/>
      <c r="H52" s="12" t="s">
        <v>40</v>
      </c>
      <c r="I52" s="19">
        <f>ROUND(('[1]cap 3'!C35),2)</f>
        <v>2500</v>
      </c>
      <c r="J52" s="19">
        <f t="shared" si="3"/>
        <v>525</v>
      </c>
      <c r="K52" s="64">
        <f t="shared" si="1"/>
        <v>3025</v>
      </c>
    </row>
    <row r="53" spans="1:17" ht="38.25" x14ac:dyDescent="0.2">
      <c r="A53" s="21"/>
      <c r="B53" s="20"/>
      <c r="C53" s="19"/>
      <c r="D53" s="19"/>
      <c r="E53" s="23"/>
      <c r="G53" s="60"/>
      <c r="H53" s="20" t="s">
        <v>39</v>
      </c>
      <c r="I53" s="19">
        <f>ROUND(('[1]cap 3'!C36),2)</f>
        <v>5000</v>
      </c>
      <c r="J53" s="19">
        <f t="shared" si="3"/>
        <v>1050</v>
      </c>
      <c r="K53" s="64">
        <f t="shared" si="1"/>
        <v>6050</v>
      </c>
    </row>
    <row r="54" spans="1:17" x14ac:dyDescent="0.2">
      <c r="A54" s="13"/>
      <c r="B54" s="12"/>
      <c r="C54" s="10"/>
      <c r="D54" s="10"/>
      <c r="E54" s="10"/>
      <c r="G54" s="60"/>
      <c r="H54" s="12" t="s">
        <v>38</v>
      </c>
      <c r="I54" s="19">
        <f>ROUND(('[1]cap 3'!C37),2)</f>
        <v>22142</v>
      </c>
      <c r="J54" s="19">
        <f t="shared" si="3"/>
        <v>4649.82</v>
      </c>
      <c r="K54" s="64">
        <f t="shared" si="1"/>
        <v>26791.82</v>
      </c>
      <c r="N54" s="2"/>
    </row>
    <row r="55" spans="1:17" ht="25.5" x14ac:dyDescent="0.2">
      <c r="A55" s="13"/>
      <c r="B55" s="12"/>
      <c r="C55" s="10"/>
      <c r="D55" s="10"/>
      <c r="E55" s="37"/>
      <c r="G55" s="60"/>
      <c r="H55" s="20" t="s">
        <v>37</v>
      </c>
      <c r="I55" s="19">
        <v>0</v>
      </c>
      <c r="J55" s="19">
        <f>ROUND(((I55*0.19)),2)</f>
        <v>0</v>
      </c>
      <c r="K55" s="64">
        <f t="shared" si="1"/>
        <v>0</v>
      </c>
      <c r="N55" s="2"/>
    </row>
    <row r="56" spans="1:17" x14ac:dyDescent="0.2">
      <c r="A56" s="88"/>
      <c r="B56" s="89"/>
      <c r="C56" s="42"/>
      <c r="D56" s="42"/>
      <c r="E56" s="41"/>
      <c r="G56" s="65" t="s">
        <v>36</v>
      </c>
      <c r="H56" s="12"/>
      <c r="I56" s="10">
        <f>I32+I36+I37+I38+I39+I46+I47+I50</f>
        <v>235242</v>
      </c>
      <c r="J56" s="10">
        <f>ROUND(((J32+J36+J37+J38+J39+J46+J47+J50)),2)</f>
        <v>43958.82</v>
      </c>
      <c r="K56" s="66">
        <f>ROUND(((K32+K36+K37+K38+K39+K46+K47+K50)),2)</f>
        <v>263354.82</v>
      </c>
    </row>
    <row r="57" spans="1:17" x14ac:dyDescent="0.2">
      <c r="A57" s="100"/>
      <c r="B57" s="97"/>
      <c r="C57" s="42"/>
      <c r="D57" s="42"/>
      <c r="E57" s="41"/>
      <c r="G57" s="105" t="s">
        <v>35</v>
      </c>
      <c r="H57" s="89"/>
      <c r="I57" s="42"/>
      <c r="J57" s="42"/>
      <c r="K57" s="69"/>
    </row>
    <row r="58" spans="1:17" ht="16.5" customHeight="1" x14ac:dyDescent="0.2">
      <c r="A58" s="21"/>
      <c r="B58" s="12"/>
      <c r="C58" s="10"/>
      <c r="D58" s="10"/>
      <c r="E58" s="10"/>
      <c r="G58" s="106" t="s">
        <v>34</v>
      </c>
      <c r="H58" s="97"/>
      <c r="I58" s="42"/>
      <c r="J58" s="42"/>
      <c r="K58" s="69"/>
    </row>
    <row r="59" spans="1:17" ht="12" customHeight="1" x14ac:dyDescent="0.2">
      <c r="A59" s="21"/>
      <c r="B59" s="20"/>
      <c r="C59" s="19"/>
      <c r="D59" s="19"/>
      <c r="E59" s="23"/>
      <c r="G59" s="60">
        <v>4.0999999999999996</v>
      </c>
      <c r="H59" s="34" t="s">
        <v>33</v>
      </c>
      <c r="I59" s="10">
        <f>ROUND(((I60+I62+I61+I63)),2)</f>
        <v>785068.98</v>
      </c>
      <c r="J59" s="10">
        <f>ROUND(((J60+J61+J63+J62)),2)</f>
        <v>159463.49</v>
      </c>
      <c r="K59" s="66">
        <f t="shared" ref="K59:K71" si="4">ROUND(((I59+J59)),2)</f>
        <v>944532.47</v>
      </c>
      <c r="N59" s="2"/>
    </row>
    <row r="60" spans="1:17" ht="13.5" customHeight="1" x14ac:dyDescent="0.2">
      <c r="A60" s="21"/>
      <c r="B60" s="20"/>
      <c r="C60" s="19"/>
      <c r="D60" s="19"/>
      <c r="E60" s="39"/>
      <c r="G60" s="60"/>
      <c r="H60" s="12" t="s">
        <v>96</v>
      </c>
      <c r="I60" s="19">
        <v>268650.78999999998</v>
      </c>
      <c r="J60" s="19">
        <f>ROUND(((I60*0.19)),2)</f>
        <v>51043.65</v>
      </c>
      <c r="K60" s="64">
        <f t="shared" si="4"/>
        <v>319694.44</v>
      </c>
    </row>
    <row r="61" spans="1:17" ht="13.5" customHeight="1" x14ac:dyDescent="0.2">
      <c r="A61" s="21"/>
      <c r="B61" s="20"/>
      <c r="C61" s="19"/>
      <c r="D61" s="19"/>
      <c r="E61" s="39"/>
      <c r="G61" s="60"/>
      <c r="H61" s="12" t="s">
        <v>97</v>
      </c>
      <c r="I61" s="19">
        <f>779461.19-I60</f>
        <v>510810.39999999997</v>
      </c>
      <c r="J61" s="19">
        <f>ROUND(((I61*0.21)),2)</f>
        <v>107270.18</v>
      </c>
      <c r="K61" s="64">
        <f t="shared" si="4"/>
        <v>618080.57999999996</v>
      </c>
    </row>
    <row r="62" spans="1:17" x14ac:dyDescent="0.2">
      <c r="A62" s="21"/>
      <c r="B62" s="12"/>
      <c r="C62" s="10"/>
      <c r="D62" s="10"/>
      <c r="E62" s="10"/>
      <c r="G62" s="60"/>
      <c r="H62" s="20" t="s">
        <v>92</v>
      </c>
      <c r="I62" s="19">
        <v>1398.75</v>
      </c>
      <c r="J62" s="19">
        <f>ROUND(((I62*0.19)),2)</f>
        <v>265.76</v>
      </c>
      <c r="K62" s="64">
        <f t="shared" si="4"/>
        <v>1664.51</v>
      </c>
    </row>
    <row r="63" spans="1:17" x14ac:dyDescent="0.2">
      <c r="A63" s="21"/>
      <c r="B63" s="12"/>
      <c r="C63" s="10"/>
      <c r="D63" s="10"/>
      <c r="E63" s="37"/>
      <c r="G63" s="60"/>
      <c r="H63" s="20" t="s">
        <v>95</v>
      </c>
      <c r="I63" s="19">
        <f>5607.79-I62</f>
        <v>4209.04</v>
      </c>
      <c r="J63" s="19">
        <f>ROUND(((I63*0.21)),2)</f>
        <v>883.9</v>
      </c>
      <c r="K63" s="64">
        <f t="shared" si="4"/>
        <v>5092.9399999999996</v>
      </c>
    </row>
    <row r="64" spans="1:17" ht="15.75" customHeight="1" x14ac:dyDescent="0.2">
      <c r="A64" s="21"/>
      <c r="B64" s="20"/>
      <c r="C64" s="19"/>
      <c r="D64" s="19"/>
      <c r="E64" s="23"/>
      <c r="G64" s="60">
        <v>4.2</v>
      </c>
      <c r="H64" s="34" t="s">
        <v>31</v>
      </c>
      <c r="I64" s="10">
        <f>I65+I67+I66</f>
        <v>48075.5</v>
      </c>
      <c r="J64" s="10">
        <f>ROUND(((J65+J66)),2)</f>
        <v>10001.780000000001</v>
      </c>
      <c r="K64" s="66">
        <f t="shared" si="4"/>
        <v>58077.279999999999</v>
      </c>
    </row>
    <row r="65" spans="1:11" ht="13.15" customHeight="1" x14ac:dyDescent="0.2">
      <c r="A65" s="40"/>
      <c r="B65" s="12"/>
      <c r="C65" s="19"/>
      <c r="D65" s="19"/>
      <c r="E65" s="39"/>
      <c r="G65" s="60"/>
      <c r="H65" s="12" t="str">
        <f>H60</f>
        <v>Obiectul nr. 1 - Lucrari eligibile (19%)</v>
      </c>
      <c r="I65" s="19">
        <v>4703.34</v>
      </c>
      <c r="J65" s="19">
        <f>ROUND(((I65*0.19)),2)</f>
        <v>893.63</v>
      </c>
      <c r="K65" s="64">
        <f t="shared" si="4"/>
        <v>5596.97</v>
      </c>
    </row>
    <row r="66" spans="1:11" ht="13.15" customHeight="1" x14ac:dyDescent="0.2">
      <c r="A66" s="40"/>
      <c r="B66" s="12"/>
      <c r="C66" s="19"/>
      <c r="D66" s="19"/>
      <c r="E66" s="39"/>
      <c r="G66" s="60"/>
      <c r="H66" s="12" t="str">
        <f>H61</f>
        <v>Obiectul nr. 1 - Lucrari eligibile (21%)</v>
      </c>
      <c r="I66" s="19">
        <f>48075.5-I65</f>
        <v>43372.160000000003</v>
      </c>
      <c r="J66" s="19">
        <f>ROUND(((I66*0.21)),2)</f>
        <v>9108.15</v>
      </c>
      <c r="K66" s="64">
        <f t="shared" si="4"/>
        <v>52480.31</v>
      </c>
    </row>
    <row r="67" spans="1:11" ht="16.899999999999999" customHeight="1" x14ac:dyDescent="0.2">
      <c r="A67" s="35"/>
      <c r="B67" s="38"/>
      <c r="C67" s="10"/>
      <c r="D67" s="10"/>
      <c r="E67" s="10"/>
      <c r="G67" s="70"/>
      <c r="H67" s="20" t="s">
        <v>32</v>
      </c>
      <c r="I67" s="19">
        <f>ROUND(('[1]ob 2'!I31),2)</f>
        <v>0</v>
      </c>
      <c r="J67" s="19">
        <f>ROUND(((I67*0.19)),2)</f>
        <v>0</v>
      </c>
      <c r="K67" s="64">
        <f t="shared" si="4"/>
        <v>0</v>
      </c>
    </row>
    <row r="68" spans="1:11" ht="12.75" customHeight="1" x14ac:dyDescent="0.2">
      <c r="A68" s="35"/>
      <c r="B68" s="20"/>
      <c r="C68" s="19"/>
      <c r="D68" s="19"/>
      <c r="E68" s="23"/>
      <c r="G68" s="71">
        <v>4.3</v>
      </c>
      <c r="H68" s="34" t="s">
        <v>30</v>
      </c>
      <c r="I68" s="10">
        <f>I69+I71+I70</f>
        <v>287333.17</v>
      </c>
      <c r="J68" s="10">
        <f>ROUND(((J69+J70)),2)</f>
        <v>59696.57</v>
      </c>
      <c r="K68" s="66">
        <f t="shared" si="4"/>
        <v>347029.74</v>
      </c>
    </row>
    <row r="69" spans="1:11" ht="21" customHeight="1" x14ac:dyDescent="0.2">
      <c r="A69" s="35"/>
      <c r="B69" s="12"/>
      <c r="C69" s="10"/>
      <c r="D69" s="19"/>
      <c r="E69" s="23"/>
      <c r="G69" s="71"/>
      <c r="H69" s="12" t="str">
        <f>H60</f>
        <v>Obiectul nr. 1 - Lucrari eligibile (19%)</v>
      </c>
      <c r="I69" s="19">
        <v>32169.9</v>
      </c>
      <c r="J69" s="19">
        <f>ROUND(((I69*0.19)),2)</f>
        <v>6112.28</v>
      </c>
      <c r="K69" s="64">
        <f t="shared" si="4"/>
        <v>38282.18</v>
      </c>
    </row>
    <row r="70" spans="1:11" ht="21" customHeight="1" x14ac:dyDescent="0.2">
      <c r="A70" s="35"/>
      <c r="B70" s="12"/>
      <c r="C70" s="10"/>
      <c r="D70" s="19"/>
      <c r="E70" s="23"/>
      <c r="G70" s="71"/>
      <c r="H70" s="12" t="str">
        <f>H61</f>
        <v>Obiectul nr. 1 - Lucrari eligibile (21%)</v>
      </c>
      <c r="I70" s="19">
        <f>287333.17-I69</f>
        <v>255163.27</v>
      </c>
      <c r="J70" s="19">
        <f>ROUND(((I70*0.21)),2)</f>
        <v>53584.29</v>
      </c>
      <c r="K70" s="64">
        <f t="shared" si="4"/>
        <v>308747.56</v>
      </c>
    </row>
    <row r="71" spans="1:11" ht="15.75" customHeight="1" x14ac:dyDescent="0.2">
      <c r="A71" s="35"/>
      <c r="B71" s="27"/>
      <c r="C71" s="10"/>
      <c r="D71" s="10"/>
      <c r="E71" s="9"/>
      <c r="G71" s="70"/>
      <c r="H71" s="20" t="s">
        <v>32</v>
      </c>
      <c r="I71" s="19">
        <f>ROUND(('[1]ob 2'!I33),2)</f>
        <v>0</v>
      </c>
      <c r="J71" s="19">
        <f>ROUND(((I71*0.19)),2)</f>
        <v>0</v>
      </c>
      <c r="K71" s="64">
        <f t="shared" si="4"/>
        <v>0</v>
      </c>
    </row>
    <row r="72" spans="1:11" ht="13.15" customHeight="1" x14ac:dyDescent="0.2">
      <c r="A72" s="35"/>
      <c r="B72" s="12"/>
      <c r="C72" s="10"/>
      <c r="D72" s="10"/>
      <c r="E72" s="9"/>
      <c r="G72" s="71">
        <v>4.4000000000000004</v>
      </c>
      <c r="H72" s="34" t="s">
        <v>29</v>
      </c>
      <c r="I72" s="10">
        <f>I73+I74</f>
        <v>0</v>
      </c>
      <c r="J72" s="10">
        <f>ROUND(((I72*0.19)),2)</f>
        <v>0</v>
      </c>
      <c r="K72" s="66">
        <f>ROUND(((I72*1.19)),2)</f>
        <v>0</v>
      </c>
    </row>
    <row r="73" spans="1:11" ht="13.15" customHeight="1" x14ac:dyDescent="0.2">
      <c r="A73" s="35"/>
      <c r="B73" s="12"/>
      <c r="C73" s="10"/>
      <c r="D73" s="10"/>
      <c r="E73" s="9"/>
      <c r="G73" s="71"/>
      <c r="H73" s="12" t="str">
        <f>H60</f>
        <v>Obiectul nr. 1 - Lucrari eligibile (19%)</v>
      </c>
      <c r="I73" s="19">
        <f>ROUND(('[1]ob 1 '!I35),2)</f>
        <v>0</v>
      </c>
      <c r="J73" s="19">
        <f>ROUND(((I73*0.19)),2)</f>
        <v>0</v>
      </c>
      <c r="K73" s="64">
        <f>ROUND(((I73+J73)),2)</f>
        <v>0</v>
      </c>
    </row>
    <row r="74" spans="1:11" ht="13.5" customHeight="1" x14ac:dyDescent="0.2">
      <c r="A74" s="35"/>
      <c r="B74" s="12"/>
      <c r="C74" s="10"/>
      <c r="D74" s="10"/>
      <c r="E74" s="9"/>
      <c r="F74" s="14"/>
      <c r="G74" s="71"/>
      <c r="H74" s="20" t="s">
        <v>32</v>
      </c>
      <c r="I74" s="19">
        <f>ROUND(('[1]ob 2'!I34),2)</f>
        <v>0</v>
      </c>
      <c r="J74" s="19">
        <f>ROUND(((I74*0.19)),2)</f>
        <v>0</v>
      </c>
      <c r="K74" s="64">
        <f>ROUND(((I74+J74)),2)</f>
        <v>0</v>
      </c>
    </row>
    <row r="75" spans="1:11" ht="13.5" customHeight="1" x14ac:dyDescent="0.2">
      <c r="A75" s="35"/>
      <c r="B75" s="12"/>
      <c r="C75" s="10"/>
      <c r="D75" s="10"/>
      <c r="E75" s="9"/>
      <c r="F75" s="14"/>
      <c r="G75" s="71">
        <v>4.5</v>
      </c>
      <c r="H75" s="34" t="s">
        <v>28</v>
      </c>
      <c r="I75" s="10">
        <f>I76+I77</f>
        <v>0</v>
      </c>
      <c r="J75" s="10">
        <f>ROUND(((I75*19%)),2)</f>
        <v>0</v>
      </c>
      <c r="K75" s="66">
        <f>ROUND(((I75+J75)),2)</f>
        <v>0</v>
      </c>
    </row>
    <row r="76" spans="1:11" ht="13.5" customHeight="1" x14ac:dyDescent="0.2">
      <c r="A76" s="35"/>
      <c r="B76" s="12"/>
      <c r="C76" s="10"/>
      <c r="D76" s="10"/>
      <c r="E76" s="9"/>
      <c r="F76" s="14"/>
      <c r="G76" s="71"/>
      <c r="H76" s="12" t="str">
        <f>H60</f>
        <v>Obiectul nr. 1 - Lucrari eligibile (19%)</v>
      </c>
      <c r="I76" s="19">
        <f>ROUND(('[1]ob 1 '!I36),2)</f>
        <v>0</v>
      </c>
      <c r="J76" s="19">
        <f>ROUND(((I76*0.19)),2)</f>
        <v>0</v>
      </c>
      <c r="K76" s="64">
        <f>ROUND(((I76+J76)),2)</f>
        <v>0</v>
      </c>
    </row>
    <row r="77" spans="1:11" ht="18" customHeight="1" x14ac:dyDescent="0.2">
      <c r="A77" s="21"/>
      <c r="B77" s="36"/>
      <c r="C77" s="10"/>
      <c r="D77" s="10"/>
      <c r="E77" s="9"/>
      <c r="G77" s="71"/>
      <c r="H77" s="20" t="s">
        <v>32</v>
      </c>
      <c r="I77" s="19">
        <f>ROUND(('[1]ob 2'!I35),2)</f>
        <v>0</v>
      </c>
      <c r="J77" s="19">
        <f>ROUND(((I77*0.19)),2)</f>
        <v>0</v>
      </c>
      <c r="K77" s="64">
        <f>ROUND(((I77+J77)),2)</f>
        <v>0</v>
      </c>
    </row>
    <row r="78" spans="1:11" ht="13.5" customHeight="1" x14ac:dyDescent="0.2">
      <c r="A78" s="21"/>
      <c r="B78" s="12"/>
      <c r="C78" s="10"/>
      <c r="D78" s="10"/>
      <c r="E78" s="9"/>
      <c r="G78" s="60">
        <v>4.6000000000000005</v>
      </c>
      <c r="H78" s="34" t="s">
        <v>27</v>
      </c>
      <c r="I78" s="10">
        <v>0</v>
      </c>
      <c r="J78" s="10">
        <f>ROUND(((I78*0.19)),2)</f>
        <v>0</v>
      </c>
      <c r="K78" s="66">
        <f>ROUND(((I78*1.19)),2)</f>
        <v>0</v>
      </c>
    </row>
    <row r="79" spans="1:11" x14ac:dyDescent="0.2">
      <c r="A79" s="88"/>
      <c r="B79" s="89"/>
      <c r="C79" s="19"/>
      <c r="D79" s="19"/>
      <c r="E79" s="23"/>
      <c r="G79" s="65" t="s">
        <v>26</v>
      </c>
      <c r="H79" s="12"/>
      <c r="I79" s="10">
        <f>I59+I64+I68+I75+I78+I72</f>
        <v>1120477.6499999999</v>
      </c>
      <c r="J79" s="10">
        <f>ROUND(((J59+J64+J68+J75+J78+J72)),2)</f>
        <v>229161.84</v>
      </c>
      <c r="K79" s="66">
        <f>ROUND(((K59+K64+K68+K75+K78+K72)),2)</f>
        <v>1349639.49</v>
      </c>
    </row>
    <row r="80" spans="1:11" x14ac:dyDescent="0.2">
      <c r="A80" s="100"/>
      <c r="B80" s="97"/>
      <c r="C80" s="19"/>
      <c r="D80" s="19"/>
      <c r="E80" s="23"/>
      <c r="G80" s="107" t="s">
        <v>25</v>
      </c>
      <c r="H80" s="108"/>
      <c r="I80" s="19"/>
      <c r="J80" s="19"/>
      <c r="K80" s="64"/>
    </row>
    <row r="81" spans="1:17" x14ac:dyDescent="0.2">
      <c r="A81" s="21"/>
      <c r="B81" s="33"/>
      <c r="C81" s="19"/>
      <c r="D81" s="19"/>
      <c r="E81" s="23"/>
      <c r="G81" s="109" t="s">
        <v>24</v>
      </c>
      <c r="H81" s="110"/>
      <c r="I81" s="19"/>
      <c r="J81" s="19"/>
      <c r="K81" s="64"/>
    </row>
    <row r="82" spans="1:17" ht="16.5" customHeight="1" x14ac:dyDescent="0.2">
      <c r="A82" s="21"/>
      <c r="B82" s="20"/>
      <c r="C82" s="19"/>
      <c r="D82" s="19"/>
      <c r="E82" s="23"/>
      <c r="G82" s="60">
        <v>5.1000000000000005</v>
      </c>
      <c r="H82" s="32" t="s">
        <v>23</v>
      </c>
      <c r="I82" s="10">
        <f>ROUND(((I83+I84)),2)</f>
        <v>20537.29</v>
      </c>
      <c r="J82" s="10">
        <f>ROUND(((I82*0.19)),2)</f>
        <v>3902.09</v>
      </c>
      <c r="K82" s="66">
        <f>ROUND(((I82*1.19)),2)</f>
        <v>24439.38</v>
      </c>
    </row>
    <row r="83" spans="1:17" x14ac:dyDescent="0.2">
      <c r="A83" s="21"/>
      <c r="B83" s="12"/>
      <c r="C83" s="19"/>
      <c r="D83" s="19"/>
      <c r="E83" s="23"/>
      <c r="G83" s="60"/>
      <c r="H83" s="20" t="s">
        <v>22</v>
      </c>
      <c r="I83" s="19">
        <v>20537.29</v>
      </c>
      <c r="J83" s="19">
        <f>ROUND(((I83*0.19)),2)</f>
        <v>3902.09</v>
      </c>
      <c r="K83" s="64">
        <f>ROUND(((I83+J83)),2)</f>
        <v>24439.38</v>
      </c>
    </row>
    <row r="84" spans="1:17" x14ac:dyDescent="0.2">
      <c r="A84" s="21"/>
      <c r="B84" s="12"/>
      <c r="C84" s="19"/>
      <c r="D84" s="19"/>
      <c r="E84" s="23"/>
      <c r="G84" s="60"/>
      <c r="H84" s="12" t="s">
        <v>21</v>
      </c>
      <c r="I84" s="19">
        <f>ROUND(('[1]cap 5'!C15),2)</f>
        <v>0</v>
      </c>
      <c r="J84" s="19">
        <f>ROUND(((I84*0.19)),2)</f>
        <v>0</v>
      </c>
      <c r="K84" s="64">
        <f>ROUND(((I84+J84)),2)</f>
        <v>0</v>
      </c>
    </row>
    <row r="85" spans="1:17" x14ac:dyDescent="0.2">
      <c r="A85" s="21"/>
      <c r="B85" s="28"/>
      <c r="C85" s="19"/>
      <c r="D85" s="19"/>
      <c r="E85" s="23"/>
      <c r="G85" s="60">
        <v>5.2</v>
      </c>
      <c r="H85" s="31" t="s">
        <v>20</v>
      </c>
      <c r="I85" s="10">
        <f>ROUND(((SUM(I86:I90))),2)</f>
        <v>19344.47</v>
      </c>
      <c r="J85" s="10">
        <v>0</v>
      </c>
      <c r="K85" s="66">
        <f t="shared" ref="K85:K90" si="5">I85</f>
        <v>19344.47</v>
      </c>
    </row>
    <row r="86" spans="1:17" x14ac:dyDescent="0.2">
      <c r="A86" s="21"/>
      <c r="B86" s="28"/>
      <c r="C86" s="19"/>
      <c r="D86" s="19"/>
      <c r="E86" s="23"/>
      <c r="G86" s="60"/>
      <c r="H86" s="28" t="s">
        <v>19</v>
      </c>
      <c r="I86" s="19">
        <f>ROUND(('[1]cap 5'!C17),2)</f>
        <v>0</v>
      </c>
      <c r="J86" s="19">
        <f>I86*0.19</f>
        <v>0</v>
      </c>
      <c r="K86" s="64">
        <f t="shared" si="5"/>
        <v>0</v>
      </c>
    </row>
    <row r="87" spans="1:17" x14ac:dyDescent="0.2">
      <c r="A87" s="21"/>
      <c r="B87" s="28"/>
      <c r="C87" s="19"/>
      <c r="D87" s="19"/>
      <c r="E87" s="23"/>
      <c r="G87" s="60"/>
      <c r="H87" s="28" t="s">
        <v>18</v>
      </c>
      <c r="I87" s="19">
        <f>ROUND(('[1]cap 5'!C18),2)</f>
        <v>5018.8599999999997</v>
      </c>
      <c r="J87" s="19">
        <v>0</v>
      </c>
      <c r="K87" s="64">
        <f t="shared" si="5"/>
        <v>5018.8599999999997</v>
      </c>
    </row>
    <row r="88" spans="1:17" ht="25.5" x14ac:dyDescent="0.2">
      <c r="A88" s="21"/>
      <c r="B88" s="28"/>
      <c r="C88" s="19"/>
      <c r="D88" s="19"/>
      <c r="E88" s="23"/>
      <c r="G88" s="60"/>
      <c r="H88" s="28" t="s">
        <v>17</v>
      </c>
      <c r="I88" s="19">
        <f>ROUND(('[1]cap 5'!C19),2)</f>
        <v>1003.77</v>
      </c>
      <c r="J88" s="19">
        <v>0</v>
      </c>
      <c r="K88" s="64">
        <f t="shared" si="5"/>
        <v>1003.77</v>
      </c>
    </row>
    <row r="89" spans="1:17" x14ac:dyDescent="0.2">
      <c r="A89" s="21"/>
      <c r="B89" s="30"/>
      <c r="C89" s="19"/>
      <c r="D89" s="19"/>
      <c r="E89" s="23"/>
      <c r="G89" s="60"/>
      <c r="H89" s="28" t="s">
        <v>16</v>
      </c>
      <c r="I89" s="19">
        <f>ROUND(('[1]cap 5'!C20),2)</f>
        <v>5018.8599999999997</v>
      </c>
      <c r="J89" s="19">
        <v>0</v>
      </c>
      <c r="K89" s="64">
        <f t="shared" si="5"/>
        <v>5018.8599999999997</v>
      </c>
    </row>
    <row r="90" spans="1:17" ht="25.5" x14ac:dyDescent="0.2">
      <c r="A90" s="21"/>
      <c r="B90" s="29"/>
      <c r="C90" s="19"/>
      <c r="D90" s="19"/>
      <c r="E90" s="23"/>
      <c r="G90" s="60"/>
      <c r="H90" s="28" t="s">
        <v>15</v>
      </c>
      <c r="I90" s="19">
        <f>ROUND(('[1]cap 5'!C21),2)</f>
        <v>8302.98</v>
      </c>
      <c r="J90" s="19">
        <v>0</v>
      </c>
      <c r="K90" s="64">
        <f t="shared" si="5"/>
        <v>8302.98</v>
      </c>
      <c r="O90" s="2"/>
      <c r="Q90" s="2"/>
    </row>
    <row r="91" spans="1:17" x14ac:dyDescent="0.2">
      <c r="A91" s="21"/>
      <c r="B91" s="27"/>
      <c r="C91" s="19"/>
      <c r="D91" s="19"/>
      <c r="E91" s="23"/>
      <c r="G91" s="60">
        <v>5.3</v>
      </c>
      <c r="H91" s="26" t="s">
        <v>14</v>
      </c>
      <c r="I91" s="10">
        <v>0</v>
      </c>
      <c r="J91" s="10">
        <f>ROUND(((I91*0.19)),2)</f>
        <v>0</v>
      </c>
      <c r="K91" s="66">
        <f>ROUND(((I91*1.19)),2)</f>
        <v>0</v>
      </c>
    </row>
    <row r="92" spans="1:17" x14ac:dyDescent="0.2">
      <c r="A92" s="13"/>
      <c r="B92" s="12"/>
      <c r="C92" s="10"/>
      <c r="D92" s="10"/>
      <c r="E92" s="10"/>
      <c r="G92" s="60">
        <v>5.4</v>
      </c>
      <c r="H92" s="25" t="s">
        <v>13</v>
      </c>
      <c r="I92" s="10">
        <f>ROUND(('[1]cap 5'!C23),2)</f>
        <v>2000</v>
      </c>
      <c r="J92" s="10">
        <f>ROUND(((I92*0.21)),2)</f>
        <v>420</v>
      </c>
      <c r="K92" s="66">
        <f>ROUND(((I92*1.19)),2)</f>
        <v>2380</v>
      </c>
    </row>
    <row r="93" spans="1:17" x14ac:dyDescent="0.2">
      <c r="A93" s="88"/>
      <c r="B93" s="89"/>
      <c r="C93" s="19"/>
      <c r="D93" s="19"/>
      <c r="E93" s="23"/>
      <c r="G93" s="65" t="s">
        <v>12</v>
      </c>
      <c r="H93" s="12"/>
      <c r="I93" s="10">
        <f>ROUND(((I82+I85+I91+I92)),2)</f>
        <v>41881.760000000002</v>
      </c>
      <c r="J93" s="10">
        <f>ROUND(((J82+J85+J91+J92)),2)</f>
        <v>4322.09</v>
      </c>
      <c r="K93" s="66">
        <f>ROUND(((K82+K85+K91+K92)),2)</f>
        <v>46163.85</v>
      </c>
    </row>
    <row r="94" spans="1:17" x14ac:dyDescent="0.2">
      <c r="A94" s="100"/>
      <c r="B94" s="97"/>
      <c r="C94" s="19"/>
      <c r="D94" s="19"/>
      <c r="E94" s="23"/>
      <c r="G94" s="107" t="s">
        <v>11</v>
      </c>
      <c r="H94" s="108"/>
      <c r="I94" s="19"/>
      <c r="J94" s="19"/>
      <c r="K94" s="64"/>
    </row>
    <row r="95" spans="1:17" x14ac:dyDescent="0.2">
      <c r="A95" s="21"/>
      <c r="B95" s="12"/>
      <c r="C95" s="19"/>
      <c r="D95" s="19"/>
      <c r="E95" s="23"/>
      <c r="G95" s="109" t="s">
        <v>10</v>
      </c>
      <c r="H95" s="110"/>
      <c r="I95" s="19"/>
      <c r="J95" s="19"/>
      <c r="K95" s="64"/>
    </row>
    <row r="96" spans="1:17" x14ac:dyDescent="0.2">
      <c r="A96" s="21"/>
      <c r="B96" s="12"/>
      <c r="C96" s="19"/>
      <c r="D96" s="19"/>
      <c r="E96" s="23"/>
      <c r="G96" s="60">
        <v>6.1</v>
      </c>
      <c r="H96" s="12" t="s">
        <v>9</v>
      </c>
      <c r="I96" s="19">
        <f>ROUND(('[1]cap 6'!C13),2)</f>
        <v>0</v>
      </c>
      <c r="J96" s="19">
        <f>I96*0.19</f>
        <v>0</v>
      </c>
      <c r="K96" s="64">
        <f>I96*1.19</f>
        <v>0</v>
      </c>
    </row>
    <row r="97" spans="1:15" x14ac:dyDescent="0.2">
      <c r="A97" s="13"/>
      <c r="B97" s="12"/>
      <c r="C97" s="10"/>
      <c r="D97" s="19"/>
      <c r="E97" s="23"/>
      <c r="G97" s="60">
        <v>6.2</v>
      </c>
      <c r="H97" s="12" t="s">
        <v>8</v>
      </c>
      <c r="I97" s="19">
        <f>ROUND(('[1]cap 6'!C14),2)</f>
        <v>0</v>
      </c>
      <c r="J97" s="19">
        <f>I97*0.19</f>
        <v>0</v>
      </c>
      <c r="K97" s="64">
        <f>I97*1.19</f>
        <v>0</v>
      </c>
    </row>
    <row r="98" spans="1:15" x14ac:dyDescent="0.2">
      <c r="A98" s="98"/>
      <c r="B98" s="99"/>
      <c r="C98" s="10"/>
      <c r="D98" s="10"/>
      <c r="E98" s="9"/>
      <c r="G98" s="65" t="s">
        <v>7</v>
      </c>
      <c r="H98" s="12"/>
      <c r="I98" s="10">
        <f>I96+I97</f>
        <v>0</v>
      </c>
      <c r="J98" s="10">
        <f>I98*0.19</f>
        <v>0</v>
      </c>
      <c r="K98" s="66">
        <f>I98*1.19</f>
        <v>0</v>
      </c>
      <c r="N98" s="2"/>
      <c r="O98" s="11"/>
    </row>
    <row r="99" spans="1:15" x14ac:dyDescent="0.2">
      <c r="A99" s="18"/>
      <c r="B99" s="17"/>
      <c r="C99" s="16"/>
      <c r="D99" s="16"/>
      <c r="E99" s="15"/>
      <c r="G99" s="107" t="s">
        <v>6</v>
      </c>
      <c r="H99" s="108"/>
      <c r="I99" s="19"/>
      <c r="J99" s="19"/>
      <c r="K99" s="64"/>
      <c r="N99" s="2"/>
      <c r="O99" s="11"/>
    </row>
    <row r="100" spans="1:15" ht="12.75" customHeight="1" x14ac:dyDescent="0.2">
      <c r="A100" s="18"/>
      <c r="B100" s="17"/>
      <c r="C100" s="16"/>
      <c r="D100" s="16"/>
      <c r="E100" s="15"/>
      <c r="G100" s="82" t="s">
        <v>5</v>
      </c>
      <c r="H100" s="83"/>
      <c r="I100" s="83"/>
      <c r="J100" s="83"/>
      <c r="K100" s="84"/>
      <c r="N100" s="2"/>
      <c r="O100" s="11"/>
    </row>
    <row r="101" spans="1:15" ht="25.5" x14ac:dyDescent="0.2">
      <c r="A101" s="18"/>
      <c r="B101" s="17"/>
      <c r="C101" s="16"/>
      <c r="D101" s="16"/>
      <c r="E101" s="15"/>
      <c r="G101" s="60">
        <v>7.1</v>
      </c>
      <c r="H101" s="20" t="s">
        <v>4</v>
      </c>
      <c r="I101" s="19">
        <f>ROUND(('[1]cap 6'!C18),2)</f>
        <v>0</v>
      </c>
      <c r="J101" s="19">
        <f>I101*0.19</f>
        <v>0</v>
      </c>
      <c r="K101" s="64">
        <f>I101*1.19</f>
        <v>0</v>
      </c>
      <c r="N101" s="2"/>
      <c r="O101" s="11"/>
    </row>
    <row r="102" spans="1:15" ht="25.5" x14ac:dyDescent="0.2">
      <c r="A102" s="18"/>
      <c r="B102" s="17"/>
      <c r="C102" s="16"/>
      <c r="D102" s="16"/>
      <c r="E102" s="15"/>
      <c r="G102" s="60">
        <v>7.2</v>
      </c>
      <c r="H102" s="20" t="s">
        <v>3</v>
      </c>
      <c r="I102" s="19">
        <f>ROUND(('[1]cap 6'!C19),2)</f>
        <v>0</v>
      </c>
      <c r="J102" s="19">
        <f>I102*0.19</f>
        <v>0</v>
      </c>
      <c r="K102" s="64">
        <f>I102*1.19</f>
        <v>0</v>
      </c>
      <c r="N102" s="2"/>
      <c r="O102" s="11"/>
    </row>
    <row r="103" spans="1:15" x14ac:dyDescent="0.2">
      <c r="A103" s="18"/>
      <c r="B103" s="17"/>
      <c r="C103" s="16"/>
      <c r="D103" s="16"/>
      <c r="E103" s="15"/>
      <c r="G103" s="65" t="s">
        <v>2</v>
      </c>
      <c r="H103" s="12"/>
      <c r="I103" s="10">
        <f>I101+I102</f>
        <v>0</v>
      </c>
      <c r="J103" s="10">
        <f>I103*0.19</f>
        <v>0</v>
      </c>
      <c r="K103" s="66">
        <f>I103*1.19</f>
        <v>0</v>
      </c>
      <c r="N103" s="2"/>
      <c r="O103" s="11"/>
    </row>
    <row r="104" spans="1:15" ht="13.5" thickBot="1" x14ac:dyDescent="0.25">
      <c r="A104" s="101"/>
      <c r="B104" s="102"/>
      <c r="C104" s="8"/>
      <c r="D104" s="8"/>
      <c r="E104" s="7"/>
      <c r="G104" s="111" t="s">
        <v>1</v>
      </c>
      <c r="H104" s="112"/>
      <c r="I104" s="10">
        <f>ROUND(((I98+I93+I79+I56+I29+I25)),2)</f>
        <v>1405686.41</v>
      </c>
      <c r="J104" s="10">
        <f>ROUND(((J98+J93+J79+J56+J29+J25)),2)</f>
        <v>278978.90000000002</v>
      </c>
      <c r="K104" s="66">
        <f>ROUND(((K98+K93+K79+K56+K29+K25)),2)</f>
        <v>1688908.16</v>
      </c>
    </row>
    <row r="105" spans="1:15" ht="14.25" thickTop="1" thickBot="1" x14ac:dyDescent="0.25">
      <c r="A105" s="6"/>
      <c r="C105" s="5"/>
      <c r="D105" s="5"/>
      <c r="E105" s="5"/>
      <c r="G105" s="103" t="s">
        <v>0</v>
      </c>
      <c r="H105" s="104"/>
      <c r="I105" s="72">
        <f>ROUND(((I22+I23+I24+I29+I59+I64+I83)),2)</f>
        <v>861766.77</v>
      </c>
      <c r="J105" s="72">
        <f>ROUND(((J22+J23+J24+J29+J59+J64+J83)),2)</f>
        <v>174903.51</v>
      </c>
      <c r="K105" s="73">
        <f>ROUND(((K22+K23+K24+K29+K59+K64+K83)),2)</f>
        <v>1056799.1299999999</v>
      </c>
      <c r="O105" s="2"/>
    </row>
    <row r="106" spans="1:15" x14ac:dyDescent="0.2">
      <c r="B106" s="6"/>
      <c r="C106" s="2"/>
      <c r="D106" s="2"/>
      <c r="E106" s="2"/>
      <c r="G106" s="6"/>
      <c r="I106" s="5"/>
      <c r="J106" s="5"/>
      <c r="K106" s="5"/>
      <c r="N106" s="2"/>
      <c r="O106" s="2"/>
    </row>
    <row r="107" spans="1:15" x14ac:dyDescent="0.2">
      <c r="H107" s="4"/>
    </row>
    <row r="109" spans="1:15" ht="12.75" customHeight="1" x14ac:dyDescent="0.2">
      <c r="B109" s="3"/>
      <c r="G109" s="80" t="s">
        <v>98</v>
      </c>
      <c r="H109" s="80"/>
      <c r="I109" s="85" t="s">
        <v>99</v>
      </c>
      <c r="J109" s="85"/>
      <c r="K109" s="85"/>
    </row>
    <row r="110" spans="1:15" ht="12.75" customHeight="1" x14ac:dyDescent="0.2">
      <c r="A110" s="1"/>
      <c r="B110" s="1"/>
      <c r="C110" s="1"/>
      <c r="G110" s="81" t="s">
        <v>100</v>
      </c>
      <c r="H110" s="81"/>
      <c r="I110" s="85" t="s">
        <v>101</v>
      </c>
      <c r="J110" s="85"/>
      <c r="K110" s="85"/>
      <c r="L110" s="2"/>
    </row>
    <row r="111" spans="1:15" ht="15" x14ac:dyDescent="0.2">
      <c r="A111" s="1"/>
      <c r="B111" s="1"/>
      <c r="C111" s="1"/>
      <c r="G111" s="75"/>
      <c r="H111" s="76"/>
      <c r="I111" s="86" t="s">
        <v>102</v>
      </c>
      <c r="J111" s="86"/>
      <c r="K111" s="86"/>
    </row>
    <row r="112" spans="1:15" ht="15" x14ac:dyDescent="0.2">
      <c r="A112" s="1"/>
      <c r="B112" s="1"/>
      <c r="C112" s="1"/>
      <c r="G112" s="80" t="s">
        <v>103</v>
      </c>
      <c r="H112" s="80"/>
      <c r="I112" s="76"/>
      <c r="J112" s="76"/>
      <c r="K112" s="77"/>
    </row>
    <row r="113" spans="1:11" ht="15" x14ac:dyDescent="0.2">
      <c r="A113" s="1"/>
      <c r="B113" s="1"/>
      <c r="C113" s="1"/>
      <c r="G113" s="81" t="s">
        <v>104</v>
      </c>
      <c r="H113" s="81"/>
      <c r="I113" s="76"/>
      <c r="J113" s="76"/>
      <c r="K113" s="77"/>
    </row>
    <row r="114" spans="1:11" ht="12.75" customHeight="1" x14ac:dyDescent="0.25">
      <c r="A114" s="1"/>
      <c r="B114" s="1"/>
      <c r="C114" s="1"/>
      <c r="G114" s="78"/>
      <c r="H114" s="79"/>
      <c r="I114" s="85" t="s">
        <v>105</v>
      </c>
      <c r="J114" s="85"/>
      <c r="K114" s="85"/>
    </row>
    <row r="115" spans="1:11" ht="15" x14ac:dyDescent="0.25">
      <c r="A115" s="1"/>
      <c r="B115" s="1"/>
      <c r="C115" s="1"/>
      <c r="G115" s="78"/>
      <c r="H115" s="79"/>
      <c r="I115" s="87" t="s">
        <v>106</v>
      </c>
      <c r="J115" s="87"/>
      <c r="K115" s="87"/>
    </row>
    <row r="116" spans="1:11" ht="15" x14ac:dyDescent="0.2">
      <c r="A116" s="1"/>
      <c r="B116" s="1"/>
      <c r="C116" s="1"/>
      <c r="G116" s="78"/>
      <c r="H116" s="76"/>
      <c r="I116" s="81" t="s">
        <v>107</v>
      </c>
      <c r="J116" s="81"/>
      <c r="K116" s="81"/>
    </row>
    <row r="117" spans="1:11" ht="15" x14ac:dyDescent="0.2">
      <c r="A117" s="1"/>
      <c r="B117" s="1"/>
      <c r="C117" s="1"/>
      <c r="G117" s="78"/>
      <c r="H117" s="76"/>
      <c r="I117" s="76"/>
      <c r="J117" s="76"/>
      <c r="K117" s="74"/>
    </row>
    <row r="118" spans="1:11" ht="15" x14ac:dyDescent="0.2">
      <c r="A118" s="1"/>
      <c r="B118" s="1"/>
      <c r="C118" s="1"/>
      <c r="D118" s="1"/>
      <c r="E118" s="1"/>
      <c r="G118" s="78"/>
      <c r="H118" s="76"/>
      <c r="I118" s="76"/>
      <c r="J118" s="76"/>
      <c r="K118" s="74"/>
    </row>
    <row r="119" spans="1:11" ht="12.75" customHeight="1" x14ac:dyDescent="0.2">
      <c r="C119" s="1"/>
      <c r="G119" s="78"/>
      <c r="H119" s="76"/>
      <c r="I119" s="85" t="s">
        <v>108</v>
      </c>
      <c r="J119" s="85"/>
      <c r="K119" s="85"/>
    </row>
    <row r="120" spans="1:11" ht="15" x14ac:dyDescent="0.2">
      <c r="C120" s="1"/>
      <c r="G120" s="78"/>
      <c r="H120" s="76"/>
      <c r="I120" s="81" t="s">
        <v>109</v>
      </c>
      <c r="J120" s="81"/>
      <c r="K120" s="81"/>
    </row>
    <row r="121" spans="1:11" ht="15" x14ac:dyDescent="0.2">
      <c r="C121" s="1"/>
      <c r="G121" s="78"/>
      <c r="H121" s="76"/>
      <c r="I121" s="76"/>
      <c r="J121" s="74"/>
      <c r="K121" s="74"/>
    </row>
    <row r="122" spans="1:11" ht="15" x14ac:dyDescent="0.2">
      <c r="C122" s="1"/>
      <c r="G122" s="78"/>
      <c r="H122" s="76"/>
      <c r="I122" s="76"/>
      <c r="J122" s="74"/>
      <c r="K122" s="74"/>
    </row>
    <row r="123" spans="1:11" ht="15" x14ac:dyDescent="0.2">
      <c r="C123" s="1"/>
      <c r="G123" s="78"/>
      <c r="H123" s="76"/>
      <c r="I123" s="76"/>
      <c r="J123" s="76"/>
      <c r="K123" s="76"/>
    </row>
    <row r="124" spans="1:11" ht="15" x14ac:dyDescent="0.2">
      <c r="C124" s="1"/>
      <c r="G124" s="78"/>
      <c r="H124" s="76"/>
      <c r="I124" s="76"/>
      <c r="J124" s="76"/>
      <c r="K124" s="76"/>
    </row>
    <row r="125" spans="1:11" ht="15" x14ac:dyDescent="0.2">
      <c r="C125" s="1"/>
      <c r="G125" s="81" t="s">
        <v>112</v>
      </c>
      <c r="H125" s="81"/>
      <c r="I125" s="81" t="s">
        <v>110</v>
      </c>
      <c r="J125" s="81"/>
      <c r="K125" s="81"/>
    </row>
    <row r="126" spans="1:11" ht="15" x14ac:dyDescent="0.2">
      <c r="G126" s="78"/>
      <c r="H126" s="76"/>
      <c r="I126" s="81" t="s">
        <v>111</v>
      </c>
      <c r="J126" s="81"/>
      <c r="K126" s="81"/>
    </row>
    <row r="127" spans="1:11" ht="14.25" x14ac:dyDescent="0.2">
      <c r="G127" s="78"/>
      <c r="H127" s="78"/>
      <c r="I127" s="78"/>
      <c r="J127" s="78"/>
      <c r="K127" s="78"/>
    </row>
    <row r="128" spans="1:11" ht="14.25" x14ac:dyDescent="0.2">
      <c r="G128" s="78"/>
      <c r="H128" s="78"/>
      <c r="I128" s="78"/>
      <c r="J128" s="78"/>
      <c r="K128" s="78"/>
    </row>
  </sheetData>
  <mergeCells count="44">
    <mergeCell ref="G30:H30"/>
    <mergeCell ref="G95:H95"/>
    <mergeCell ref="J1:K1"/>
    <mergeCell ref="G10:K14"/>
    <mergeCell ref="G19:H19"/>
    <mergeCell ref="G26:H26"/>
    <mergeCell ref="G27:I27"/>
    <mergeCell ref="A104:B104"/>
    <mergeCell ref="G105:H105"/>
    <mergeCell ref="G57:H57"/>
    <mergeCell ref="G58:H58"/>
    <mergeCell ref="G80:H80"/>
    <mergeCell ref="G81:H81"/>
    <mergeCell ref="G94:H94"/>
    <mergeCell ref="G99:H99"/>
    <mergeCell ref="G104:H104"/>
    <mergeCell ref="A56:B56"/>
    <mergeCell ref="A79:B79"/>
    <mergeCell ref="A93:B93"/>
    <mergeCell ref="A98:B98"/>
    <mergeCell ref="A94:B94"/>
    <mergeCell ref="A80:B80"/>
    <mergeCell ref="A57:B57"/>
    <mergeCell ref="A19:B19"/>
    <mergeCell ref="A26:B26"/>
    <mergeCell ref="A30:B30"/>
    <mergeCell ref="A10:E14"/>
    <mergeCell ref="A27:C27"/>
    <mergeCell ref="G109:H109"/>
    <mergeCell ref="G110:H110"/>
    <mergeCell ref="G112:H112"/>
    <mergeCell ref="G100:K100"/>
    <mergeCell ref="I126:K126"/>
    <mergeCell ref="G113:H113"/>
    <mergeCell ref="G125:H125"/>
    <mergeCell ref="I109:K109"/>
    <mergeCell ref="I110:K110"/>
    <mergeCell ref="I111:K111"/>
    <mergeCell ref="I114:K114"/>
    <mergeCell ref="I115:K115"/>
    <mergeCell ref="I116:K116"/>
    <mergeCell ref="I119:K119"/>
    <mergeCell ref="I120:K120"/>
    <mergeCell ref="I125:K125"/>
  </mergeCells>
  <pageMargins left="0.55118110236220474" right="0.19685039370078741" top="0.19685039370078741" bottom="0.19685039370078741" header="0" footer="0"/>
  <pageSetup paperSize="9" scale="83" fitToHeight="0" orientation="portrait" r:id="rId1"/>
  <headerFooter scaleWithDoc="0"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DEVIZ GENERAL</vt:lpstr>
      <vt:lpstr>'DEVIZ GENERAL'!Print_Area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Maria.Crihan</dc:creator>
  <cp:lastModifiedBy>Luminita.Ropcean</cp:lastModifiedBy>
  <cp:lastPrinted>2026-08-19T11:18:33Z</cp:lastPrinted>
  <dcterms:created xsi:type="dcterms:W3CDTF">2026-08-19T07:10:37Z</dcterms:created>
  <dcterms:modified xsi:type="dcterms:W3CDTF">2026-09-01T12:20:50Z</dcterms:modified>
</cp:coreProperties>
</file>