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74488060-8BE6-4021-8F2A-277172B14D37}" xr6:coauthVersionLast="47" xr6:coauthVersionMax="47" xr10:uidLastSave="{00000000-0000-0000-0000-000000000000}"/>
  <bookViews>
    <workbookView xWindow="-120" yWindow="-120" windowWidth="29040" windowHeight="15990" xr2:uid="{2287971A-9190-424B-91FD-3211A54809DE}"/>
  </bookViews>
  <sheets>
    <sheet name="DG  rest" sheetId="2" r:id="rId1"/>
    <sheet name="DG " sheetId="1" r:id="rId2"/>
  </sheets>
  <definedNames>
    <definedName name="_xlnm.Print_Area" localSheetId="1">'DG '!$A$1:$H$86</definedName>
    <definedName name="_xlnm.Print_Area" localSheetId="0">'DG  rest'!$A$1:$E$108</definedName>
  </definedNames>
  <calcPr calcId="181029"/>
</workbook>
</file>

<file path=xl/calcChain.xml><?xml version="1.0" encoding="utf-8"?>
<calcChain xmlns="http://schemas.openxmlformats.org/spreadsheetml/2006/main">
  <c r="C83" i="2" l="1"/>
  <c r="C56" i="2"/>
  <c r="E39" i="2"/>
  <c r="D39" i="2"/>
  <c r="D74" i="2" l="1"/>
  <c r="E74" i="2" s="1"/>
  <c r="D66" i="2" l="1"/>
  <c r="E66" i="2" s="1"/>
  <c r="D86" i="2"/>
  <c r="C71" i="2"/>
  <c r="D70" i="2"/>
  <c r="E70" i="2" s="1"/>
  <c r="E69" i="2"/>
  <c r="D69" i="2"/>
  <c r="D71" i="2"/>
  <c r="D60" i="2"/>
  <c r="E60" i="2" s="1"/>
  <c r="D53" i="2"/>
  <c r="E53" i="2" s="1"/>
  <c r="A53" i="2"/>
  <c r="D52" i="2"/>
  <c r="E52" i="2" s="1"/>
  <c r="A52" i="2"/>
  <c r="C51" i="2"/>
  <c r="D50" i="2"/>
  <c r="E50" i="2" s="1"/>
  <c r="A50" i="2"/>
  <c r="D49" i="2"/>
  <c r="E49" i="2" s="1"/>
  <c r="A49" i="2"/>
  <c r="C48" i="2"/>
  <c r="D47" i="2"/>
  <c r="E47" i="2" s="1"/>
  <c r="A47" i="2"/>
  <c r="D46" i="2"/>
  <c r="E46" i="2" s="1"/>
  <c r="A46" i="2"/>
  <c r="C45" i="2"/>
  <c r="D44" i="2"/>
  <c r="E44" i="2" s="1"/>
  <c r="A44" i="2"/>
  <c r="D43" i="2"/>
  <c r="E43" i="2" s="1"/>
  <c r="A43" i="2"/>
  <c r="C42" i="2"/>
  <c r="D41" i="2"/>
  <c r="A41" i="2"/>
  <c r="D40" i="2"/>
  <c r="E40" i="2"/>
  <c r="A40" i="2"/>
  <c r="D38" i="2"/>
  <c r="A38" i="2"/>
  <c r="A37" i="2"/>
  <c r="D32" i="2"/>
  <c r="E32" i="2"/>
  <c r="D31" i="2"/>
  <c r="E31" i="2" s="1"/>
  <c r="D29" i="2"/>
  <c r="E29" i="2" s="1"/>
  <c r="D28" i="2"/>
  <c r="E28" i="2" s="1"/>
  <c r="D27" i="2"/>
  <c r="E27" i="2" s="1"/>
  <c r="D26" i="2"/>
  <c r="E26" i="2" s="1"/>
  <c r="D25" i="2"/>
  <c r="E25" i="2" s="1"/>
  <c r="D23" i="2"/>
  <c r="E23" i="2" s="1"/>
  <c r="D22" i="2"/>
  <c r="E22" i="2" s="1"/>
  <c r="D21" i="2"/>
  <c r="E21" i="2" s="1"/>
  <c r="D20" i="2"/>
  <c r="E20" i="2" s="1"/>
  <c r="C18" i="2"/>
  <c r="D17" i="2"/>
  <c r="C15" i="2"/>
  <c r="D14" i="2"/>
  <c r="E14" i="2" s="1"/>
  <c r="D13" i="2"/>
  <c r="E13" i="2"/>
  <c r="D12" i="2"/>
  <c r="E12" i="2" s="1"/>
  <c r="D11" i="2"/>
  <c r="E11" i="2" s="1"/>
  <c r="C60" i="1"/>
  <c r="C61" i="1"/>
  <c r="E38" i="2"/>
  <c r="D51" i="2"/>
  <c r="D81" i="1"/>
  <c r="C81" i="1"/>
  <c r="C72" i="1"/>
  <c r="C70" i="1"/>
  <c r="C55" i="1"/>
  <c r="D52" i="1"/>
  <c r="D50" i="1" s="1"/>
  <c r="E52" i="1"/>
  <c r="D51" i="1"/>
  <c r="E51" i="1"/>
  <c r="D49" i="1"/>
  <c r="E49" i="1" s="1"/>
  <c r="D48" i="1"/>
  <c r="E48" i="1" s="1"/>
  <c r="E47" i="1" s="1"/>
  <c r="D46" i="1"/>
  <c r="E46" i="1" s="1"/>
  <c r="E44" i="1" s="1"/>
  <c r="D44" i="1"/>
  <c r="D45" i="1"/>
  <c r="E45" i="1"/>
  <c r="D43" i="1"/>
  <c r="D41" i="1"/>
  <c r="D42" i="1"/>
  <c r="E42" i="1" s="1"/>
  <c r="E41" i="1" s="1"/>
  <c r="D40" i="1"/>
  <c r="D38" i="1" s="1"/>
  <c r="D39" i="1"/>
  <c r="E39" i="1"/>
  <c r="C53" i="1"/>
  <c r="C64" i="1" s="1"/>
  <c r="D64" i="1" s="1"/>
  <c r="E64" i="1" s="1"/>
  <c r="C50" i="1"/>
  <c r="C47" i="1"/>
  <c r="C44" i="1"/>
  <c r="C41" i="1"/>
  <c r="C38" i="1"/>
  <c r="C35" i="1"/>
  <c r="C17" i="1"/>
  <c r="C14" i="1"/>
  <c r="C33" i="1"/>
  <c r="D28" i="1"/>
  <c r="E28" i="1"/>
  <c r="D10" i="1"/>
  <c r="D11" i="1"/>
  <c r="E11" i="1" s="1"/>
  <c r="D12" i="1"/>
  <c r="E12" i="1"/>
  <c r="D13" i="1"/>
  <c r="E13" i="1" s="1"/>
  <c r="E10" i="1"/>
  <c r="D69" i="1"/>
  <c r="E69" i="1" s="1"/>
  <c r="E70" i="1" s="1"/>
  <c r="D65" i="1"/>
  <c r="E65" i="1" s="1"/>
  <c r="D63" i="1"/>
  <c r="E63" i="1" s="1"/>
  <c r="D61" i="1"/>
  <c r="E61" i="1"/>
  <c r="D60" i="1"/>
  <c r="E60" i="1" s="1"/>
  <c r="D37" i="1"/>
  <c r="D72" i="1" s="1"/>
  <c r="D36" i="1"/>
  <c r="D59" i="1"/>
  <c r="D57" i="1"/>
  <c r="E57" i="1"/>
  <c r="E55" i="1" s="1"/>
  <c r="D56" i="1"/>
  <c r="D32" i="1"/>
  <c r="E32" i="1"/>
  <c r="D31" i="1"/>
  <c r="E31" i="1" s="1"/>
  <c r="D30" i="1"/>
  <c r="E30" i="1" s="1"/>
  <c r="D29" i="1"/>
  <c r="E29" i="1"/>
  <c r="D22" i="1"/>
  <c r="E22" i="1" s="1"/>
  <c r="D21" i="1"/>
  <c r="E21" i="1" s="1"/>
  <c r="D20" i="1"/>
  <c r="D19" i="1"/>
  <c r="D16" i="1"/>
  <c r="E16" i="1" s="1"/>
  <c r="E17" i="1" s="1"/>
  <c r="D17" i="1"/>
  <c r="E68" i="1"/>
  <c r="D68" i="1"/>
  <c r="A52" i="1"/>
  <c r="A51" i="1"/>
  <c r="A49" i="1"/>
  <c r="A48" i="1"/>
  <c r="A46" i="1"/>
  <c r="A45" i="1"/>
  <c r="A40" i="1"/>
  <c r="A39" i="1"/>
  <c r="A37" i="1"/>
  <c r="A36" i="1"/>
  <c r="A43" i="1"/>
  <c r="A42" i="1"/>
  <c r="D27" i="1"/>
  <c r="E27" i="1" s="1"/>
  <c r="D26" i="1"/>
  <c r="E26" i="1"/>
  <c r="D25" i="1"/>
  <c r="E25" i="1" s="1"/>
  <c r="C23" i="1"/>
  <c r="D24" i="1"/>
  <c r="E24" i="1" s="1"/>
  <c r="E23" i="1" s="1"/>
  <c r="D14" i="1"/>
  <c r="E36" i="1"/>
  <c r="D55" i="1"/>
  <c r="E56" i="1"/>
  <c r="E50" i="1"/>
  <c r="E43" i="1"/>
  <c r="E20" i="1"/>
  <c r="D61" i="2"/>
  <c r="C54" i="2"/>
  <c r="D64" i="2" s="1"/>
  <c r="E64" i="2" s="1"/>
  <c r="C36" i="2"/>
  <c r="D33" i="2"/>
  <c r="E33" i="2" s="1"/>
  <c r="C86" i="2"/>
  <c r="D30" i="2"/>
  <c r="D62" i="2"/>
  <c r="E62" i="2" s="1"/>
  <c r="D37" i="2"/>
  <c r="D36" i="2" s="1"/>
  <c r="D15" i="2"/>
  <c r="D54" i="2" l="1"/>
  <c r="D18" i="2"/>
  <c r="C34" i="2"/>
  <c r="C63" i="2"/>
  <c r="D63" i="2" s="1"/>
  <c r="E63" i="2" s="1"/>
  <c r="E17" i="2"/>
  <c r="E51" i="2"/>
  <c r="E71" i="2"/>
  <c r="E45" i="2"/>
  <c r="D45" i="2"/>
  <c r="E41" i="2"/>
  <c r="D59" i="2"/>
  <c r="E61" i="2"/>
  <c r="E59" i="2" s="1"/>
  <c r="D48" i="2"/>
  <c r="E48" i="2"/>
  <c r="D42" i="2"/>
  <c r="E42" i="2"/>
  <c r="E15" i="2"/>
  <c r="D34" i="2"/>
  <c r="E30" i="2"/>
  <c r="D35" i="1"/>
  <c r="E19" i="1"/>
  <c r="E40" i="1"/>
  <c r="E38" i="1" s="1"/>
  <c r="D47" i="1"/>
  <c r="D65" i="2"/>
  <c r="E65" i="2" s="1"/>
  <c r="D33" i="1"/>
  <c r="D70" i="1"/>
  <c r="E14" i="1"/>
  <c r="D24" i="2"/>
  <c r="C62" i="1"/>
  <c r="C66" i="1" s="1"/>
  <c r="C71" i="1"/>
  <c r="D58" i="2"/>
  <c r="E58" i="2" s="1"/>
  <c r="D23" i="1"/>
  <c r="E59" i="1"/>
  <c r="D53" i="1"/>
  <c r="E37" i="2"/>
  <c r="C24" i="2"/>
  <c r="E37" i="1"/>
  <c r="E53" i="1" s="1"/>
  <c r="C59" i="2" l="1"/>
  <c r="E73" i="2"/>
  <c r="E75" i="2" s="1"/>
  <c r="C75" i="2"/>
  <c r="C76" i="2" s="1"/>
  <c r="D73" i="2"/>
  <c r="D75" i="2" s="1"/>
  <c r="E18" i="2"/>
  <c r="E34" i="2"/>
  <c r="C82" i="1"/>
  <c r="D82" i="1"/>
  <c r="D62" i="1"/>
  <c r="C58" i="1"/>
  <c r="E72" i="1"/>
  <c r="C87" i="2"/>
  <c r="E24" i="2"/>
  <c r="E54" i="2"/>
  <c r="E36" i="2"/>
  <c r="E35" i="1"/>
  <c r="C67" i="2"/>
  <c r="C77" i="2"/>
  <c r="D87" i="2"/>
  <c r="D57" i="2"/>
  <c r="E33" i="1"/>
  <c r="C78" i="1"/>
  <c r="D76" i="2" l="1"/>
  <c r="C89" i="2"/>
  <c r="C88" i="2"/>
  <c r="D67" i="2"/>
  <c r="D56" i="2"/>
  <c r="E57" i="2"/>
  <c r="D77" i="2"/>
  <c r="E77" i="2" s="1"/>
  <c r="D88" i="2"/>
  <c r="D89" i="2"/>
  <c r="D83" i="1"/>
  <c r="D84" i="1"/>
  <c r="C83" i="1"/>
  <c r="C84" i="1"/>
  <c r="E62" i="1"/>
  <c r="D66" i="1"/>
  <c r="D58" i="1"/>
  <c r="D71" i="1"/>
  <c r="E76" i="2" l="1"/>
  <c r="C81" i="2" s="1"/>
  <c r="C82" i="2" s="1"/>
  <c r="E67" i="2"/>
  <c r="E56" i="2"/>
  <c r="E71" i="1"/>
  <c r="C77" i="1"/>
  <c r="C76" i="1" s="1"/>
  <c r="E58" i="1"/>
  <c r="E66" i="1"/>
</calcChain>
</file>

<file path=xl/sharedStrings.xml><?xml version="1.0" encoding="utf-8"?>
<sst xmlns="http://schemas.openxmlformats.org/spreadsheetml/2006/main" count="525" uniqueCount="144">
  <si>
    <t>Nr. 
crt.</t>
  </si>
  <si>
    <t>Denumirea capitolelor şi a subcapitolelor
de cheltuieli</t>
  </si>
  <si>
    <t>LEI</t>
  </si>
  <si>
    <t>1.1</t>
  </si>
  <si>
    <t>1.2</t>
  </si>
  <si>
    <t>1.3</t>
  </si>
  <si>
    <t>3.1</t>
  </si>
  <si>
    <t>3.2</t>
  </si>
  <si>
    <t>3.3</t>
  </si>
  <si>
    <t>3.4</t>
  </si>
  <si>
    <t>3.5</t>
  </si>
  <si>
    <t xml:space="preserve">Consultanţă </t>
  </si>
  <si>
    <t>3.6</t>
  </si>
  <si>
    <t>Asistenţă tehnică</t>
  </si>
  <si>
    <t>4.1</t>
  </si>
  <si>
    <t>4.2</t>
  </si>
  <si>
    <t>4.3</t>
  </si>
  <si>
    <t>4.4</t>
  </si>
  <si>
    <t>4.5</t>
  </si>
  <si>
    <t>Capitolul 5
Alte cheltuieli</t>
  </si>
  <si>
    <t>5.1</t>
  </si>
  <si>
    <t>5.2</t>
  </si>
  <si>
    <t>5.3</t>
  </si>
  <si>
    <t>6.1</t>
  </si>
  <si>
    <t>6.2</t>
  </si>
  <si>
    <t>Beneficiar:</t>
  </si>
  <si>
    <t>4.6</t>
  </si>
  <si>
    <t>Active necorporale</t>
  </si>
  <si>
    <t>Valoare ( inclusiv T.V.A. )</t>
  </si>
  <si>
    <t>buget local</t>
  </si>
  <si>
    <t>buget de stat</t>
  </si>
  <si>
    <t>Cheltuieli diverse şi neprevăzute</t>
  </si>
  <si>
    <t>TOTAL GENERAL</t>
  </si>
  <si>
    <t>Proiectant:</t>
  </si>
  <si>
    <t>5.1.1</t>
  </si>
  <si>
    <t xml:space="preserve">TOTAL CAPITOL 4      </t>
  </si>
  <si>
    <t xml:space="preserve">TOTAL CAPITOL 3     </t>
  </si>
  <si>
    <t xml:space="preserve">TOTAL CAPITOL 5      </t>
  </si>
  <si>
    <t xml:space="preserve">TOTAL CAPITOL 6      </t>
  </si>
  <si>
    <t xml:space="preserve">TOTAL CAPITOL 1     </t>
  </si>
  <si>
    <t xml:space="preserve">TOTAL CAPITOL 2     </t>
  </si>
  <si>
    <t>Capitolul 1
Cheltuieli pentru obţinerea şi amenajarea terenului</t>
  </si>
  <si>
    <t>Amenajări pentru protecţia mediului și aducerea la starea inițială</t>
  </si>
  <si>
    <t>Capitolul 2
Cheltuieli pentru asigurarea utilităţilor necesare obiectivului</t>
  </si>
  <si>
    <t>Capitolul 3
Cheltuieli pentru proiectare şi asistenţă tehnică</t>
  </si>
  <si>
    <t>Organizarea procedurilor de achiziţie</t>
  </si>
  <si>
    <t>Capitolul 4
Cheltuieli pentru investiţia de bază</t>
  </si>
  <si>
    <t>Dotări</t>
  </si>
  <si>
    <t>5.1.2</t>
  </si>
  <si>
    <t>Comisioane, taxe, cote, costul creditului</t>
  </si>
  <si>
    <t>Probe tehnologice și teste</t>
  </si>
  <si>
    <t>Defalcarea pe surse de finanțare</t>
  </si>
  <si>
    <t>1.4</t>
  </si>
  <si>
    <t>Cheltuieli pentru relocarea/protecția utilităților</t>
  </si>
  <si>
    <t>Cheltuieli pentru asigurarea utilităţilor necesare obiectivului</t>
  </si>
  <si>
    <t>Studii</t>
  </si>
  <si>
    <t>Documentații-suport și cheltuieli pentru obținerea de avize, acorduri și autorizații</t>
  </si>
  <si>
    <t xml:space="preserve">Expertizare tehnică </t>
  </si>
  <si>
    <t>Certificarea performanței energetice și auditul energetic al clădirilor</t>
  </si>
  <si>
    <t xml:space="preserve">Proiectare </t>
  </si>
  <si>
    <t>3.5.1</t>
  </si>
  <si>
    <t xml:space="preserve">Temă de proiectare </t>
  </si>
  <si>
    <t>3.5.2</t>
  </si>
  <si>
    <t>Studiu de prefezabilitate</t>
  </si>
  <si>
    <t>3.5.3</t>
  </si>
  <si>
    <t>Studiu de fezabilitate/documentație de avizare a lucrărilor de intervenții și deviz general</t>
  </si>
  <si>
    <t>3.5.4</t>
  </si>
  <si>
    <t>Documentațiile tehnice necesare în vederea obținerii avizelor/acordurilor/autorizațiilor</t>
  </si>
  <si>
    <t>3.5.5</t>
  </si>
  <si>
    <t>3.5.6</t>
  </si>
  <si>
    <t>Proiect tehnic și detalii de execuție</t>
  </si>
  <si>
    <t>3.7</t>
  </si>
  <si>
    <t>3.8</t>
  </si>
  <si>
    <t>Montaj utilaje, echipamente tehnologice și funcționale</t>
  </si>
  <si>
    <t>Utilaje, echipamente tehnologice şi funcţionale care necesită montaj</t>
  </si>
  <si>
    <t>Utilaje, echipamente tehnologice și funcționale care nu necesită montaj și echipamente de transport</t>
  </si>
  <si>
    <t>Lucrări de construcţii și instalații aferente organizării de șantier</t>
  </si>
  <si>
    <t>Cheltuieli conexe organizării șantierului</t>
  </si>
  <si>
    <t>5.2.1</t>
  </si>
  <si>
    <t>Comisioanele și dobânzile aferente creditului băncii finanțatoare</t>
  </si>
  <si>
    <t>5.2.2</t>
  </si>
  <si>
    <t>Cota aferentă ISC pentru controlul calității lucrărilor de construcții</t>
  </si>
  <si>
    <t>5.2.3</t>
  </si>
  <si>
    <t>Cota aferentă ISC pentru controlul statului în amenajarea teritoriului, urbanism și pentru autorizarea lucrărilor de construcții</t>
  </si>
  <si>
    <t>5.2.4</t>
  </si>
  <si>
    <t>Cota aferentă Casei Sociale a Constructorilor - CSC</t>
  </si>
  <si>
    <t>5.2.5</t>
  </si>
  <si>
    <t>Taxe pentru acorduri, avize conforme și autorizația de construire/desființare</t>
  </si>
  <si>
    <t>5.4</t>
  </si>
  <si>
    <t>Cheltuieli pentru informare și publicitate</t>
  </si>
  <si>
    <t xml:space="preserve">Organizare de şantier </t>
  </si>
  <si>
    <t>Capitolul 6
Cheltuieli pentru probe tehnologice și teste</t>
  </si>
  <si>
    <t>Pregătirea personalului de exploatare</t>
  </si>
  <si>
    <t>Din care C + M (1.2+1.3+1.4+2+4.1+4.2+5.1.1)</t>
  </si>
  <si>
    <t>Amenajarea terenului</t>
  </si>
  <si>
    <t>Obţinerea terenului</t>
  </si>
  <si>
    <t>Valoare 
(fără T.V.A. )</t>
  </si>
  <si>
    <t>TVA</t>
  </si>
  <si>
    <t>Valoare cu TVA</t>
  </si>
  <si>
    <t>TOTAL GENERAL (cu TVA) din care:</t>
  </si>
  <si>
    <t>Defalcarea pe standard de cost</t>
  </si>
  <si>
    <t>nu</t>
  </si>
  <si>
    <t>Construcţii şi instalaţii</t>
  </si>
  <si>
    <t>Pentru care exista standard de cost</t>
  </si>
  <si>
    <t>Pentru care nu exista standard de cost</t>
  </si>
  <si>
    <t>Verificarea tehnică de calitate a D.T.A.C., proiectului tehnic și a detaliilor de execuție</t>
  </si>
  <si>
    <t>da</t>
  </si>
  <si>
    <t>Data</t>
  </si>
  <si>
    <t>Curs Euro</t>
  </si>
  <si>
    <t>Cu standard de cost</t>
  </si>
  <si>
    <t>Fara standard de cost</t>
  </si>
  <si>
    <t>Valoare CAP. 4</t>
  </si>
  <si>
    <t>Valoare investitie</t>
  </si>
  <si>
    <t>C+M</t>
  </si>
  <si>
    <t>Cost unitar aferent investiției (EURO)</t>
  </si>
  <si>
    <t>Preturi fără TVA</t>
  </si>
  <si>
    <t xml:space="preserve">Cost unitar aferent investiției </t>
  </si>
  <si>
    <r>
      <t xml:space="preserve">Se completeaza </t>
    </r>
    <r>
      <rPr>
        <b/>
        <sz val="12"/>
        <color indexed="10"/>
        <rFont val="Times New Roman"/>
        <family val="1"/>
      </rPr>
      <t>doar</t>
    </r>
    <r>
      <rPr>
        <b/>
        <sz val="12"/>
        <color indexed="8"/>
        <rFont val="Times New Roman"/>
        <family val="1"/>
      </rPr>
      <t xml:space="preserve"> campurile </t>
    </r>
    <r>
      <rPr>
        <b/>
        <sz val="12"/>
        <color indexed="31"/>
        <rFont val="Times New Roman"/>
        <family val="1"/>
      </rPr>
      <t>albastre</t>
    </r>
  </si>
  <si>
    <t xml:space="preserve">Valoare de referință standard de cost (locuitor, </t>
  </si>
  <si>
    <t>Anexa nr. 2.1</t>
  </si>
  <si>
    <t>DEVIZ  GENERAL 
al obiectivului de investiţie : "Reabilitare si modernizare strazi din municipiul Câmpulung Moldovenesc, județul Suceava"</t>
  </si>
  <si>
    <t xml:space="preserve">Beneficiar, </t>
  </si>
  <si>
    <t>DIRECŢIA TEHNICĂ ŞI URBANISM,</t>
  </si>
  <si>
    <t>U.A.T.  Câmpulung Moldovenesc</t>
  </si>
  <si>
    <t>Director executiv adjunct,</t>
  </si>
  <si>
    <t>Istrate Luminiţa</t>
  </si>
  <si>
    <t>PRIMAR,</t>
  </si>
  <si>
    <t>Negură Mihăiță</t>
  </si>
  <si>
    <t>Serviciul investiții, tehnic, administrativ,</t>
  </si>
  <si>
    <t>Șef serviciu</t>
  </si>
  <si>
    <t>Erhan Andrei</t>
  </si>
  <si>
    <t>Anexa nr. 2 la HCL _____/______</t>
  </si>
  <si>
    <t>(Anexa nr. 2.1 la Ordinul 1333/2021)</t>
  </si>
  <si>
    <t>Valoare de referință standard de cost</t>
  </si>
  <si>
    <t>Capitolul 7
Cheltuieli aferente marjei de buget și pentru constituirea rezervei de implementare pentru ajustarea de preț</t>
  </si>
  <si>
    <t>7.1.</t>
  </si>
  <si>
    <t>Cheltuieli aferente marjei de buget 25% din (1.2 + 1.3 + 1.4 + 2 + 3.1 + 3.2 + 3.3 + 3.5 + 3.7 + 3.8 + 4 + 5.1.1)</t>
  </si>
  <si>
    <t>7.2.</t>
  </si>
  <si>
    <t>Cheltuieli pentru constituirea rezervei de implementare pentru ajustarea de pret</t>
  </si>
  <si>
    <t xml:space="preserve">TOTAL CAPITOL 7      </t>
  </si>
  <si>
    <t>DEVIZ  GENERAL 
al obiectivului de investiţie : "Extinderea sistemului de alimentare cu apă, municipiul Câmpulung Moldovenesc, județul Suceava"</t>
  </si>
  <si>
    <t>Președinte de comisie,</t>
  </si>
  <si>
    <t>Secretar general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</si>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</sst>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#,##0.0000"/>
    <numFmt numFmtId="166" formatCode="0.0000"/>
    <numFmt numFmtId="167" formatCode="#,##0.000;[Red]#,##0.000"/>
  </numFmts>
  <fonts count="28" x14ac:knownFonts="1">
    <font>
      <sz val="10"/>
      <name val="Arial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10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1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color indexed="10"/>
      <name val="Times New Roman"/>
      <family val="1"/>
    </font>
    <font>
      <b/>
      <i/>
      <sz val="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3" fontId="4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" fillId="2" borderId="0" xfId="0" applyFont="1" applyFill="1"/>
    <xf numFmtId="0" fontId="7" fillId="0" borderId="0" xfId="0" applyFont="1"/>
    <xf numFmtId="0" fontId="8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65" fontId="5" fillId="0" borderId="0" xfId="0" applyNumberFormat="1" applyFont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8" fillId="0" borderId="4" xfId="0" applyNumberFormat="1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49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 applyProtection="1">
      <alignment horizontal="center" vertical="center" wrapText="1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49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4" fontId="3" fillId="3" borderId="10" xfId="0" applyNumberFormat="1" applyFont="1" applyFill="1" applyBorder="1" applyAlignment="1" applyProtection="1">
      <alignment horizontal="right" vertical="center"/>
      <protection hidden="1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 applyProtection="1">
      <alignment horizontal="right" vertical="center"/>
      <protection hidden="1"/>
    </xf>
    <xf numFmtId="4" fontId="10" fillId="4" borderId="6" xfId="0" applyNumberFormat="1" applyFont="1" applyFill="1" applyBorder="1" applyAlignment="1" applyProtection="1">
      <alignment horizontal="right" vertical="center"/>
      <protection hidden="1"/>
    </xf>
    <xf numFmtId="4" fontId="1" fillId="4" borderId="10" xfId="0" applyNumberFormat="1" applyFont="1" applyFill="1" applyBorder="1" applyAlignment="1" applyProtection="1">
      <alignment vertical="center"/>
      <protection hidden="1"/>
    </xf>
    <xf numFmtId="4" fontId="1" fillId="4" borderId="11" xfId="0" applyNumberFormat="1" applyFont="1" applyFill="1" applyBorder="1" applyAlignment="1" applyProtection="1">
      <alignment vertical="center"/>
      <protection hidden="1"/>
    </xf>
    <xf numFmtId="4" fontId="1" fillId="4" borderId="1" xfId="0" applyNumberFormat="1" applyFont="1" applyFill="1" applyBorder="1" applyAlignment="1" applyProtection="1">
      <alignment vertical="center"/>
      <protection hidden="1"/>
    </xf>
    <xf numFmtId="4" fontId="1" fillId="4" borderId="3" xfId="0" applyNumberFormat="1" applyFont="1" applyFill="1" applyBorder="1" applyAlignment="1" applyProtection="1">
      <alignment vertical="center"/>
      <protection hidden="1"/>
    </xf>
    <xf numFmtId="4" fontId="10" fillId="4" borderId="7" xfId="0" applyNumberFormat="1" applyFont="1" applyFill="1" applyBorder="1" applyAlignment="1" applyProtection="1">
      <alignment horizontal="right" vertical="center"/>
      <protection hidden="1"/>
    </xf>
    <xf numFmtId="4" fontId="11" fillId="3" borderId="1" xfId="0" applyNumberFormat="1" applyFont="1" applyFill="1" applyBorder="1" applyAlignment="1" applyProtection="1">
      <alignment horizontal="right" vertical="center"/>
      <protection hidden="1"/>
    </xf>
    <xf numFmtId="4" fontId="3" fillId="3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" xfId="0" applyNumberFormat="1" applyFont="1" applyFill="1" applyBorder="1" applyAlignment="1" applyProtection="1">
      <alignment horizontal="right" vertical="center"/>
      <protection hidden="1"/>
    </xf>
    <xf numFmtId="4" fontId="3" fillId="5" borderId="3" xfId="0" applyNumberFormat="1" applyFont="1" applyFill="1" applyBorder="1" applyAlignment="1" applyProtection="1">
      <alignment horizontal="right" vertical="center"/>
      <protection hidden="1"/>
    </xf>
    <xf numFmtId="4" fontId="3" fillId="5" borderId="10" xfId="0" applyNumberFormat="1" applyFont="1" applyFill="1" applyBorder="1" applyAlignment="1" applyProtection="1">
      <alignment horizontal="right" vertical="center"/>
      <protection hidden="1"/>
    </xf>
    <xf numFmtId="4" fontId="3" fillId="5" borderId="11" xfId="0" applyNumberFormat="1" applyFont="1" applyFill="1" applyBorder="1" applyAlignment="1" applyProtection="1">
      <alignment horizontal="right" vertical="center"/>
      <protection hidden="1"/>
    </xf>
    <xf numFmtId="4" fontId="11" fillId="5" borderId="1" xfId="0" applyNumberFormat="1" applyFont="1" applyFill="1" applyBorder="1" applyAlignment="1" applyProtection="1">
      <alignment horizontal="right" vertical="center"/>
      <protection hidden="1"/>
    </xf>
    <xf numFmtId="4" fontId="11" fillId="5" borderId="3" xfId="0" applyNumberFormat="1" applyFont="1" applyFill="1" applyBorder="1" applyAlignment="1" applyProtection="1">
      <alignment horizontal="right" vertical="center"/>
      <protection hidden="1"/>
    </xf>
    <xf numFmtId="4" fontId="12" fillId="5" borderId="1" xfId="0" applyNumberFormat="1" applyFont="1" applyFill="1" applyBorder="1" applyAlignment="1" applyProtection="1">
      <alignment vertical="center"/>
      <protection hidden="1"/>
    </xf>
    <xf numFmtId="4" fontId="12" fillId="5" borderId="3" xfId="0" applyNumberFormat="1" applyFont="1" applyFill="1" applyBorder="1" applyAlignment="1" applyProtection="1">
      <alignment vertical="center"/>
      <protection hidden="1"/>
    </xf>
    <xf numFmtId="4" fontId="3" fillId="5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2" xfId="0" applyNumberFormat="1" applyFont="1" applyFill="1" applyBorder="1" applyAlignment="1" applyProtection="1">
      <alignment horizontal="right" vertical="center"/>
      <protection hidden="1"/>
    </xf>
    <xf numFmtId="4" fontId="10" fillId="5" borderId="6" xfId="0" applyNumberFormat="1" applyFont="1" applyFill="1" applyBorder="1" applyAlignment="1" applyProtection="1">
      <alignment horizontal="right" vertical="center"/>
      <protection hidden="1"/>
    </xf>
    <xf numFmtId="4" fontId="10" fillId="5" borderId="7" xfId="0" applyNumberFormat="1" applyFont="1" applyFill="1" applyBorder="1" applyAlignment="1" applyProtection="1">
      <alignment horizontal="right" vertical="center"/>
      <protection hidden="1"/>
    </xf>
    <xf numFmtId="0" fontId="4" fillId="6" borderId="13" xfId="0" applyFont="1" applyFill="1" applyBorder="1" applyAlignment="1" applyProtection="1">
      <alignment vertical="center"/>
      <protection hidden="1"/>
    </xf>
    <xf numFmtId="0" fontId="13" fillId="6" borderId="14" xfId="0" applyFont="1" applyFill="1" applyBorder="1" applyAlignment="1" applyProtection="1">
      <alignment horizontal="left" vertical="center"/>
      <protection hidden="1"/>
    </xf>
    <xf numFmtId="0" fontId="10" fillId="6" borderId="15" xfId="0" applyFont="1" applyFill="1" applyBorder="1" applyAlignment="1" applyProtection="1">
      <alignment vertical="center"/>
      <protection hidden="1"/>
    </xf>
    <xf numFmtId="0" fontId="10" fillId="6" borderId="16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4" fontId="13" fillId="4" borderId="1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right" vertical="center" wrapText="1"/>
    </xf>
    <xf numFmtId="4" fontId="16" fillId="4" borderId="1" xfId="0" applyNumberFormat="1" applyFont="1" applyFill="1" applyBorder="1" applyAlignment="1" applyProtection="1">
      <alignment horizontal="right" vertical="center"/>
      <protection hidden="1"/>
    </xf>
    <xf numFmtId="4" fontId="15" fillId="4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3" fontId="13" fillId="0" borderId="0" xfId="0" applyNumberFormat="1" applyFont="1" applyAlignment="1" applyProtection="1">
      <alignment horizontal="right" vertical="center"/>
      <protection hidden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4" fontId="13" fillId="4" borderId="14" xfId="0" applyNumberFormat="1" applyFont="1" applyFill="1" applyBorder="1" applyAlignment="1" applyProtection="1">
      <alignment horizontal="right" vertical="center"/>
      <protection hidden="1"/>
    </xf>
    <xf numFmtId="4" fontId="13" fillId="4" borderId="17" xfId="0" applyNumberFormat="1" applyFont="1" applyFill="1" applyBorder="1" applyAlignment="1" applyProtection="1">
      <alignment horizontal="right" vertical="center"/>
      <protection hidden="1"/>
    </xf>
    <xf numFmtId="14" fontId="15" fillId="3" borderId="1" xfId="0" applyNumberFormat="1" applyFont="1" applyFill="1" applyBorder="1" applyAlignment="1">
      <alignment vertical="center"/>
    </xf>
    <xf numFmtId="166" fontId="17" fillId="3" borderId="1" xfId="0" applyNumberFormat="1" applyFont="1" applyFill="1" applyBorder="1" applyAlignment="1" applyProtection="1">
      <alignment vertical="center" wrapText="1"/>
      <protection hidden="1"/>
    </xf>
    <xf numFmtId="0" fontId="17" fillId="0" borderId="1" xfId="0" applyFont="1" applyBorder="1" applyAlignment="1" applyProtection="1">
      <alignment horizontal="right" vertical="center" wrapText="1"/>
      <protection hidden="1"/>
    </xf>
    <xf numFmtId="0" fontId="15" fillId="3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1" fillId="0" borderId="0" xfId="0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/>
    <xf numFmtId="3" fontId="11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/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center" vertical="center" wrapText="1"/>
      <protection hidden="1"/>
    </xf>
    <xf numFmtId="0" fontId="10" fillId="6" borderId="19" xfId="0" applyFont="1" applyFill="1" applyBorder="1" applyAlignment="1" applyProtection="1">
      <alignment horizontal="center" vertical="center" wrapText="1"/>
      <protection hidden="1"/>
    </xf>
    <xf numFmtId="0" fontId="10" fillId="6" borderId="20" xfId="0" applyFont="1" applyFill="1" applyBorder="1" applyAlignment="1" applyProtection="1">
      <alignment horizontal="center" vertical="center" wrapText="1"/>
      <protection hidden="1"/>
    </xf>
    <xf numFmtId="0" fontId="10" fillId="6" borderId="21" xfId="0" applyFont="1" applyFill="1" applyBorder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horizontal="left" vertical="center"/>
      <protection hidden="1"/>
    </xf>
    <xf numFmtId="165" fontId="26" fillId="0" borderId="0" xfId="0" applyNumberFormat="1" applyFont="1" applyAlignment="1" applyProtection="1">
      <alignment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25" fillId="0" borderId="6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4" fillId="6" borderId="18" xfId="0" applyFont="1" applyFill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vertical="center"/>
      <protection hidden="1"/>
    </xf>
    <xf numFmtId="4" fontId="25" fillId="3" borderId="10" xfId="0" applyNumberFormat="1" applyFont="1" applyFill="1" applyBorder="1" applyAlignment="1" applyProtection="1">
      <alignment horizontal="right" vertical="center"/>
      <protection hidden="1"/>
    </xf>
    <xf numFmtId="4" fontId="22" fillId="4" borderId="10" xfId="0" applyNumberFormat="1" applyFont="1" applyFill="1" applyBorder="1" applyAlignment="1" applyProtection="1">
      <alignment vertical="center"/>
      <protection hidden="1"/>
    </xf>
    <xf numFmtId="4" fontId="22" fillId="4" borderId="11" xfId="0" applyNumberFormat="1" applyFont="1" applyFill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/>
      <protection hidden="1"/>
    </xf>
    <xf numFmtId="4" fontId="22" fillId="3" borderId="1" xfId="0" applyNumberFormat="1" applyFont="1" applyFill="1" applyBorder="1" applyAlignment="1">
      <alignment vertical="center" wrapText="1"/>
    </xf>
    <xf numFmtId="4" fontId="22" fillId="4" borderId="1" xfId="0" applyNumberFormat="1" applyFont="1" applyFill="1" applyBorder="1" applyAlignment="1" applyProtection="1">
      <alignment vertical="center"/>
      <protection hidden="1"/>
    </xf>
    <xf numFmtId="4" fontId="22" fillId="4" borderId="3" xfId="0" applyNumberFormat="1" applyFont="1" applyFill="1" applyBorder="1" applyAlignment="1" applyProtection="1">
      <alignment vertical="center"/>
      <protection hidden="1"/>
    </xf>
    <xf numFmtId="0" fontId="24" fillId="0" borderId="1" xfId="0" applyFont="1" applyBorder="1" applyAlignment="1" applyProtection="1">
      <alignment vertical="center" wrapText="1"/>
      <protection hidden="1"/>
    </xf>
    <xf numFmtId="4" fontId="25" fillId="3" borderId="1" xfId="0" applyNumberFormat="1" applyFont="1" applyFill="1" applyBorder="1" applyAlignment="1" applyProtection="1">
      <alignment horizontal="right" vertical="center"/>
      <protection hidden="1"/>
    </xf>
    <xf numFmtId="49" fontId="24" fillId="0" borderId="4" xfId="0" applyNumberFormat="1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horizontal="right" vertical="center"/>
      <protection hidden="1"/>
    </xf>
    <xf numFmtId="4" fontId="24" fillId="4" borderId="6" xfId="0" applyNumberFormat="1" applyFont="1" applyFill="1" applyBorder="1" applyAlignment="1" applyProtection="1">
      <alignment horizontal="right" vertical="center"/>
      <protection hidden="1"/>
    </xf>
    <xf numFmtId="4" fontId="24" fillId="4" borderId="7" xfId="0" applyNumberFormat="1" applyFont="1" applyFill="1" applyBorder="1" applyAlignment="1" applyProtection="1">
      <alignment horizontal="right" vertical="center"/>
      <protection hidden="1"/>
    </xf>
    <xf numFmtId="0" fontId="24" fillId="0" borderId="10" xfId="0" applyFont="1" applyBorder="1" applyAlignment="1" applyProtection="1">
      <alignment vertical="center" wrapText="1"/>
      <protection hidden="1"/>
    </xf>
    <xf numFmtId="4" fontId="25" fillId="5" borderId="10" xfId="0" applyNumberFormat="1" applyFont="1" applyFill="1" applyBorder="1" applyAlignment="1" applyProtection="1">
      <alignment horizontal="right" vertical="center"/>
      <protection hidden="1"/>
    </xf>
    <xf numFmtId="4" fontId="25" fillId="5" borderId="11" xfId="0" applyNumberFormat="1" applyFont="1" applyFill="1" applyBorder="1" applyAlignment="1" applyProtection="1">
      <alignment horizontal="right" vertical="center"/>
      <protection hidden="1"/>
    </xf>
    <xf numFmtId="4" fontId="25" fillId="5" borderId="1" xfId="0" applyNumberFormat="1" applyFont="1" applyFill="1" applyBorder="1" applyAlignment="1" applyProtection="1">
      <alignment horizontal="right" vertical="center"/>
      <protection hidden="1"/>
    </xf>
    <xf numFmtId="4" fontId="25" fillId="5" borderId="3" xfId="0" applyNumberFormat="1" applyFont="1" applyFill="1" applyBorder="1" applyAlignment="1" applyProtection="1">
      <alignment horizontal="right" vertical="center"/>
      <protection hidden="1"/>
    </xf>
    <xf numFmtId="49" fontId="2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4" fontId="22" fillId="5" borderId="1" xfId="0" applyNumberFormat="1" applyFont="1" applyFill="1" applyBorder="1" applyAlignment="1" applyProtection="1">
      <alignment vertical="center"/>
      <protection hidden="1"/>
    </xf>
    <xf numFmtId="4" fontId="22" fillId="5" borderId="3" xfId="0" applyNumberFormat="1" applyFont="1" applyFill="1" applyBorder="1" applyAlignment="1" applyProtection="1">
      <alignment vertical="center"/>
      <protection hidden="1"/>
    </xf>
    <xf numFmtId="49" fontId="24" fillId="0" borderId="8" xfId="0" applyNumberFormat="1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4" fontId="25" fillId="3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12" xfId="0" applyNumberFormat="1" applyFont="1" applyFill="1" applyBorder="1" applyAlignment="1" applyProtection="1">
      <alignment horizontal="right" vertical="center"/>
      <protection hidden="1"/>
    </xf>
    <xf numFmtId="4" fontId="24" fillId="5" borderId="6" xfId="0" applyNumberFormat="1" applyFont="1" applyFill="1" applyBorder="1" applyAlignment="1" applyProtection="1">
      <alignment horizontal="right" vertical="center"/>
      <protection hidden="1"/>
    </xf>
    <xf numFmtId="4" fontId="24" fillId="5" borderId="7" xfId="0" applyNumberFormat="1" applyFont="1" applyFill="1" applyBorder="1" applyAlignment="1" applyProtection="1">
      <alignment horizontal="right" vertical="center"/>
      <protection hidden="1"/>
    </xf>
    <xf numFmtId="0" fontId="24" fillId="6" borderId="21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center" vertical="center" wrapText="1"/>
      <protection hidden="1"/>
    </xf>
    <xf numFmtId="0" fontId="24" fillId="6" borderId="22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4" fontId="24" fillId="5" borderId="2" xfId="0" applyNumberFormat="1" applyFont="1" applyFill="1" applyBorder="1" applyAlignment="1" applyProtection="1">
      <alignment horizontal="right" vertical="center"/>
      <protection hidden="1"/>
    </xf>
    <xf numFmtId="4" fontId="24" fillId="5" borderId="12" xfId="0" applyNumberFormat="1" applyFont="1" applyFill="1" applyBorder="1" applyAlignment="1" applyProtection="1">
      <alignment horizontal="right" vertical="center"/>
      <protection hidden="1"/>
    </xf>
    <xf numFmtId="0" fontId="24" fillId="6" borderId="23" xfId="0" applyFont="1" applyFill="1" applyBorder="1" applyAlignment="1" applyProtection="1">
      <alignment horizontal="center" vertical="center" wrapText="1"/>
      <protection hidden="1"/>
    </xf>
    <xf numFmtId="0" fontId="24" fillId="6" borderId="24" xfId="0" applyFont="1" applyFill="1" applyBorder="1" applyAlignment="1" applyProtection="1">
      <alignment horizontal="center" vertical="center" wrapText="1"/>
      <protection hidden="1"/>
    </xf>
    <xf numFmtId="0" fontId="24" fillId="6" borderId="25" xfId="0" applyFont="1" applyFill="1" applyBorder="1" applyAlignment="1" applyProtection="1">
      <alignment horizontal="center" vertical="center" wrapText="1"/>
      <protection hidden="1"/>
    </xf>
    <xf numFmtId="167" fontId="22" fillId="2" borderId="26" xfId="0" applyNumberFormat="1" applyFont="1" applyFill="1" applyBorder="1" applyAlignment="1" applyProtection="1">
      <alignment horizontal="center" vertical="center"/>
      <protection hidden="1"/>
    </xf>
    <xf numFmtId="167" fontId="22" fillId="2" borderId="26" xfId="0" applyNumberFormat="1" applyFont="1" applyFill="1" applyBorder="1" applyAlignment="1" applyProtection="1">
      <alignment horizontal="left" vertical="center" wrapText="1"/>
      <protection hidden="1"/>
    </xf>
    <xf numFmtId="167" fontId="22" fillId="2" borderId="1" xfId="0" applyNumberFormat="1" applyFont="1" applyFill="1" applyBorder="1" applyAlignment="1" applyProtection="1">
      <alignment horizontal="center" vertical="center"/>
      <protection hidden="1"/>
    </xf>
    <xf numFmtId="167" fontId="2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5" xfId="0" applyFont="1" applyBorder="1" applyAlignment="1" applyProtection="1">
      <alignment vertical="center"/>
      <protection hidden="1"/>
    </xf>
    <xf numFmtId="0" fontId="24" fillId="6" borderId="13" xfId="0" applyFont="1" applyFill="1" applyBorder="1" applyAlignment="1" applyProtection="1">
      <alignment vertical="center"/>
      <protection hidden="1"/>
    </xf>
    <xf numFmtId="0" fontId="24" fillId="6" borderId="14" xfId="0" applyFont="1" applyFill="1" applyBorder="1" applyAlignment="1" applyProtection="1">
      <alignment horizontal="left" vertical="center"/>
      <protection hidden="1"/>
    </xf>
    <xf numFmtId="4" fontId="24" fillId="4" borderId="14" xfId="0" applyNumberFormat="1" applyFont="1" applyFill="1" applyBorder="1" applyAlignment="1" applyProtection="1">
      <alignment horizontal="right" vertical="center"/>
      <protection hidden="1"/>
    </xf>
    <xf numFmtId="4" fontId="24" fillId="4" borderId="17" xfId="0" applyNumberFormat="1" applyFont="1" applyFill="1" applyBorder="1" applyAlignment="1" applyProtection="1">
      <alignment horizontal="right" vertical="center"/>
      <protection hidden="1"/>
    </xf>
    <xf numFmtId="0" fontId="24" fillId="6" borderId="15" xfId="0" applyFont="1" applyFill="1" applyBorder="1" applyAlignment="1" applyProtection="1">
      <alignment vertical="center"/>
      <protection hidden="1"/>
    </xf>
    <xf numFmtId="0" fontId="24" fillId="6" borderId="16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3" fontId="24" fillId="0" borderId="0" xfId="0" applyNumberFormat="1" applyFont="1" applyAlignment="1" applyProtection="1">
      <alignment horizontal="right" vertical="center"/>
      <protection hidden="1"/>
    </xf>
    <xf numFmtId="0" fontId="24" fillId="0" borderId="1" xfId="0" applyFont="1" applyBorder="1" applyAlignment="1" applyProtection="1">
      <alignment horizontal="left" vertical="center" wrapText="1"/>
      <protection hidden="1"/>
    </xf>
    <xf numFmtId="4" fontId="24" fillId="4" borderId="1" xfId="0" applyNumberFormat="1" applyFont="1" applyFill="1" applyBorder="1" applyAlignment="1" applyProtection="1">
      <alignment horizontal="right" vertical="center"/>
      <protection hidden="1"/>
    </xf>
    <xf numFmtId="0" fontId="22" fillId="0" borderId="1" xfId="0" applyFont="1" applyBorder="1" applyAlignment="1">
      <alignment horizontal="right" vertical="center" wrapText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3" fillId="4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Continuous" vertical="center"/>
      <protection hidden="1"/>
    </xf>
    <xf numFmtId="14" fontId="22" fillId="3" borderId="1" xfId="0" applyNumberFormat="1" applyFont="1" applyFill="1" applyBorder="1" applyAlignment="1">
      <alignment vertical="center"/>
    </xf>
    <xf numFmtId="0" fontId="25" fillId="0" borderId="0" xfId="0" applyFont="1" applyAlignment="1" applyProtection="1">
      <alignment vertical="center" wrapText="1"/>
      <protection hidden="1"/>
    </xf>
    <xf numFmtId="166" fontId="25" fillId="3" borderId="1" xfId="0" applyNumberFormat="1" applyFont="1" applyFill="1" applyBorder="1" applyAlignment="1" applyProtection="1">
      <alignment vertical="center" wrapText="1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22" fillId="3" borderId="1" xfId="0" applyFont="1" applyFill="1" applyBorder="1" applyAlignment="1">
      <alignment vertical="center"/>
    </xf>
    <xf numFmtId="0" fontId="25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1D2D-BBBA-45E3-BD29-6E3A6300B8A1}">
  <sheetPr>
    <pageSetUpPr fitToPage="1"/>
  </sheetPr>
  <dimension ref="A1:AJ108"/>
  <sheetViews>
    <sheetView tabSelected="1" zoomScale="110" zoomScaleNormal="110" workbookViewId="0">
      <selection sqref="A1:E108"/>
    </sheetView>
  </sheetViews>
  <sheetFormatPr defaultRowHeight="12" x14ac:dyDescent="0.2"/>
  <cols>
    <col min="1" max="1" width="6.85546875" style="105" customWidth="1"/>
    <col min="2" max="2" width="43.7109375" style="105" customWidth="1"/>
    <col min="3" max="3" width="15.7109375" style="105" bestFit="1" customWidth="1"/>
    <col min="4" max="4" width="16.85546875" style="105" customWidth="1"/>
    <col min="5" max="5" width="15.7109375" style="105" customWidth="1"/>
    <col min="6" max="6" width="14.7109375" style="106" hidden="1" customWidth="1"/>
    <col min="7" max="7" width="14.28515625" style="107" hidden="1" customWidth="1"/>
    <col min="8" max="8" width="0" style="108" hidden="1" customWidth="1"/>
    <col min="9" max="16384" width="9.140625" style="108"/>
  </cols>
  <sheetData>
    <row r="1" spans="1:36" x14ac:dyDescent="0.2">
      <c r="A1" s="132"/>
      <c r="B1" s="132"/>
      <c r="C1" s="132"/>
      <c r="D1" s="133" t="s">
        <v>131</v>
      </c>
      <c r="E1" s="133"/>
    </row>
    <row r="2" spans="1:36" ht="12.75" customHeight="1" x14ac:dyDescent="0.2">
      <c r="A2" s="132"/>
      <c r="B2" s="132"/>
      <c r="C2" s="132"/>
      <c r="D2" s="133" t="s">
        <v>132</v>
      </c>
      <c r="E2" s="134"/>
    </row>
    <row r="3" spans="1:36" ht="32.25" customHeight="1" x14ac:dyDescent="0.2">
      <c r="A3" s="135" t="s">
        <v>140</v>
      </c>
      <c r="B3" s="136"/>
      <c r="C3" s="136"/>
      <c r="D3" s="136"/>
      <c r="E3" s="136"/>
      <c r="F3" s="109"/>
    </row>
    <row r="4" spans="1:36" ht="6.75" customHeight="1" x14ac:dyDescent="0.2">
      <c r="A4" s="137"/>
      <c r="B4" s="137"/>
      <c r="C4" s="137"/>
      <c r="D4" s="137"/>
      <c r="E4" s="137"/>
    </row>
    <row r="5" spans="1:36" ht="15" customHeight="1" thickBot="1" x14ac:dyDescent="0.25">
      <c r="A5" s="138"/>
      <c r="B5" s="138"/>
      <c r="C5" s="138"/>
      <c r="D5" s="139"/>
      <c r="E5" s="140"/>
      <c r="F5" s="110"/>
    </row>
    <row r="6" spans="1:36" ht="25.5" customHeight="1" x14ac:dyDescent="0.2">
      <c r="A6" s="141" t="s">
        <v>0</v>
      </c>
      <c r="B6" s="142" t="s">
        <v>1</v>
      </c>
      <c r="C6" s="142" t="s">
        <v>28</v>
      </c>
      <c r="D6" s="142"/>
      <c r="E6" s="143"/>
      <c r="F6" s="115" t="s">
        <v>51</v>
      </c>
      <c r="G6" s="116" t="s">
        <v>100</v>
      </c>
      <c r="H6" s="116" t="s">
        <v>113</v>
      </c>
    </row>
    <row r="7" spans="1:36" ht="21" x14ac:dyDescent="0.2">
      <c r="A7" s="144"/>
      <c r="B7" s="145"/>
      <c r="C7" s="146" t="s">
        <v>96</v>
      </c>
      <c r="D7" s="147" t="s">
        <v>97</v>
      </c>
      <c r="E7" s="148" t="s">
        <v>98</v>
      </c>
      <c r="F7" s="115"/>
      <c r="G7" s="116"/>
      <c r="H7" s="116"/>
    </row>
    <row r="8" spans="1:36" x14ac:dyDescent="0.2">
      <c r="A8" s="144"/>
      <c r="B8" s="145"/>
      <c r="C8" s="149" t="s">
        <v>2</v>
      </c>
      <c r="D8" s="150" t="s">
        <v>2</v>
      </c>
      <c r="E8" s="151" t="s">
        <v>2</v>
      </c>
      <c r="F8" s="115"/>
      <c r="G8" s="116"/>
      <c r="H8" s="116"/>
    </row>
    <row r="9" spans="1:36" ht="15" customHeight="1" thickBot="1" x14ac:dyDescent="0.25">
      <c r="A9" s="152">
        <v>1</v>
      </c>
      <c r="B9" s="153">
        <v>2</v>
      </c>
      <c r="C9" s="153">
        <v>3</v>
      </c>
      <c r="D9" s="154">
        <v>4</v>
      </c>
      <c r="E9" s="155">
        <v>5</v>
      </c>
    </row>
    <row r="10" spans="1:36" ht="28.5" customHeight="1" thickBot="1" x14ac:dyDescent="0.25">
      <c r="A10" s="156" t="s">
        <v>41</v>
      </c>
      <c r="B10" s="157"/>
      <c r="C10" s="157"/>
      <c r="D10" s="157"/>
      <c r="E10" s="158"/>
    </row>
    <row r="11" spans="1:36" x14ac:dyDescent="0.2">
      <c r="A11" s="159" t="s">
        <v>3</v>
      </c>
      <c r="B11" s="160" t="s">
        <v>95</v>
      </c>
      <c r="C11" s="161">
        <v>0</v>
      </c>
      <c r="D11" s="162">
        <f>ROUND(0.19*C11,2)</f>
        <v>0</v>
      </c>
      <c r="E11" s="163">
        <f>D11+C11</f>
        <v>0</v>
      </c>
      <c r="F11" s="111" t="s">
        <v>29</v>
      </c>
      <c r="G11" s="107" t="s">
        <v>101</v>
      </c>
      <c r="H11" s="107" t="s">
        <v>101</v>
      </c>
    </row>
    <row r="12" spans="1:36" s="112" customFormat="1" x14ac:dyDescent="0.2">
      <c r="A12" s="164" t="s">
        <v>4</v>
      </c>
      <c r="B12" s="165" t="s">
        <v>94</v>
      </c>
      <c r="C12" s="166">
        <v>0</v>
      </c>
      <c r="D12" s="167">
        <f>ROUND(0.19*C12,2)</f>
        <v>0</v>
      </c>
      <c r="E12" s="168">
        <f>D12+C12</f>
        <v>0</v>
      </c>
      <c r="F12" s="111" t="s">
        <v>30</v>
      </c>
      <c r="G12" s="107" t="s">
        <v>106</v>
      </c>
      <c r="H12" s="107" t="s">
        <v>106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</row>
    <row r="13" spans="1:36" ht="21" x14ac:dyDescent="0.2">
      <c r="A13" s="164" t="s">
        <v>5</v>
      </c>
      <c r="B13" s="169" t="s">
        <v>42</v>
      </c>
      <c r="C13" s="170">
        <v>0</v>
      </c>
      <c r="D13" s="167">
        <f>ROUND(0.19*C13,2)</f>
        <v>0</v>
      </c>
      <c r="E13" s="168">
        <f>D13+C13</f>
        <v>0</v>
      </c>
      <c r="F13" s="111" t="s">
        <v>29</v>
      </c>
      <c r="G13" s="107" t="s">
        <v>106</v>
      </c>
      <c r="H13" s="107" t="s">
        <v>106</v>
      </c>
    </row>
    <row r="14" spans="1:36" s="112" customFormat="1" ht="19.899999999999999" customHeight="1" x14ac:dyDescent="0.2">
      <c r="A14" s="171" t="s">
        <v>52</v>
      </c>
      <c r="B14" s="169" t="s">
        <v>53</v>
      </c>
      <c r="C14" s="166">
        <v>0</v>
      </c>
      <c r="D14" s="167">
        <f>ROUND(0.19*C14,2)</f>
        <v>0</v>
      </c>
      <c r="E14" s="168">
        <f>D14+C14</f>
        <v>0</v>
      </c>
      <c r="F14" s="111" t="s">
        <v>30</v>
      </c>
      <c r="G14" s="107" t="s">
        <v>106</v>
      </c>
      <c r="H14" s="107" t="s">
        <v>106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</row>
    <row r="15" spans="1:36" ht="16.5" customHeight="1" thickBot="1" x14ac:dyDescent="0.25">
      <c r="A15" s="172"/>
      <c r="B15" s="173" t="s">
        <v>39</v>
      </c>
      <c r="C15" s="174">
        <f>SUMIFS(C11:C14,$F$11:$F$14,"&lt;&gt;")</f>
        <v>0</v>
      </c>
      <c r="D15" s="174">
        <f>SUMIFS(D11:D14,$F$11:$F$14,"&lt;&gt;0")</f>
        <v>0</v>
      </c>
      <c r="E15" s="174">
        <f>SUMIFS(E11:E14,$F$11:$F$14,"&lt;&gt;0")</f>
        <v>0</v>
      </c>
      <c r="F15" s="111"/>
    </row>
    <row r="16" spans="1:36" ht="34.5" customHeight="1" x14ac:dyDescent="0.2">
      <c r="A16" s="156" t="s">
        <v>43</v>
      </c>
      <c r="B16" s="157"/>
      <c r="C16" s="157"/>
      <c r="D16" s="157"/>
      <c r="E16" s="158"/>
      <c r="F16" s="111"/>
    </row>
    <row r="17" spans="1:8" ht="21" x14ac:dyDescent="0.2">
      <c r="A17" s="164">
        <v>2</v>
      </c>
      <c r="B17" s="169" t="s">
        <v>54</v>
      </c>
      <c r="C17" s="170">
        <v>0</v>
      </c>
      <c r="D17" s="167">
        <f>ROUND(0.19*C17,2)</f>
        <v>0</v>
      </c>
      <c r="E17" s="168">
        <f>D17+C17</f>
        <v>0</v>
      </c>
      <c r="F17" s="111" t="s">
        <v>30</v>
      </c>
      <c r="G17" s="106" t="s">
        <v>106</v>
      </c>
      <c r="H17" s="106" t="s">
        <v>106</v>
      </c>
    </row>
    <row r="18" spans="1:8" ht="16.5" customHeight="1" thickBot="1" x14ac:dyDescent="0.25">
      <c r="A18" s="172"/>
      <c r="B18" s="173" t="s">
        <v>40</v>
      </c>
      <c r="C18" s="174">
        <f>SUMIFS(C17,$F$17,"&lt;&gt;")</f>
        <v>0</v>
      </c>
      <c r="D18" s="174">
        <f>SUMIFS(D17,$F$17,"&lt;&gt;0")</f>
        <v>0</v>
      </c>
      <c r="E18" s="175">
        <f>SUMIFS(E17,$F$17,"&lt;&gt;0")</f>
        <v>0</v>
      </c>
      <c r="F18" s="111"/>
    </row>
    <row r="19" spans="1:8" ht="27.75" customHeight="1" thickBot="1" x14ac:dyDescent="0.25">
      <c r="A19" s="156" t="s">
        <v>44</v>
      </c>
      <c r="B19" s="157"/>
      <c r="C19" s="157"/>
      <c r="D19" s="157"/>
      <c r="E19" s="158"/>
      <c r="F19" s="111"/>
    </row>
    <row r="20" spans="1:8" x14ac:dyDescent="0.2">
      <c r="A20" s="159" t="s">
        <v>6</v>
      </c>
      <c r="B20" s="176" t="s">
        <v>55</v>
      </c>
      <c r="C20" s="161">
        <v>20000</v>
      </c>
      <c r="D20" s="177">
        <f t="shared" ref="D20:D33" si="0">ROUND(0.19*C20,2)</f>
        <v>3800</v>
      </c>
      <c r="E20" s="178">
        <f t="shared" ref="E20:E33" si="1">D20+C20</f>
        <v>23800</v>
      </c>
      <c r="F20" s="111" t="s">
        <v>29</v>
      </c>
      <c r="G20" s="107" t="s">
        <v>106</v>
      </c>
      <c r="H20" s="107" t="s">
        <v>101</v>
      </c>
    </row>
    <row r="21" spans="1:8" ht="21" x14ac:dyDescent="0.2">
      <c r="A21" s="164" t="s">
        <v>7</v>
      </c>
      <c r="B21" s="169" t="s">
        <v>56</v>
      </c>
      <c r="C21" s="170">
        <v>7000</v>
      </c>
      <c r="D21" s="179">
        <f t="shared" si="0"/>
        <v>1330</v>
      </c>
      <c r="E21" s="180">
        <f t="shared" si="1"/>
        <v>8330</v>
      </c>
      <c r="F21" s="111" t="s">
        <v>29</v>
      </c>
      <c r="G21" s="107" t="s">
        <v>106</v>
      </c>
      <c r="H21" s="107" t="s">
        <v>101</v>
      </c>
    </row>
    <row r="22" spans="1:8" x14ac:dyDescent="0.2">
      <c r="A22" s="171" t="s">
        <v>8</v>
      </c>
      <c r="B22" s="169" t="s">
        <v>57</v>
      </c>
      <c r="C22" s="170">
        <v>0</v>
      </c>
      <c r="D22" s="179">
        <f t="shared" si="0"/>
        <v>0</v>
      </c>
      <c r="E22" s="180">
        <f t="shared" si="1"/>
        <v>0</v>
      </c>
      <c r="F22" s="111" t="s">
        <v>29</v>
      </c>
      <c r="G22" s="107" t="s">
        <v>106</v>
      </c>
      <c r="H22" s="107" t="s">
        <v>101</v>
      </c>
    </row>
    <row r="23" spans="1:8" ht="21" x14ac:dyDescent="0.2">
      <c r="A23" s="171" t="s">
        <v>9</v>
      </c>
      <c r="B23" s="169" t="s">
        <v>58</v>
      </c>
      <c r="C23" s="170">
        <v>0</v>
      </c>
      <c r="D23" s="179">
        <f t="shared" si="0"/>
        <v>0</v>
      </c>
      <c r="E23" s="180">
        <f t="shared" si="1"/>
        <v>0</v>
      </c>
      <c r="F23" s="111" t="s">
        <v>29</v>
      </c>
      <c r="G23" s="107" t="s">
        <v>106</v>
      </c>
      <c r="H23" s="107" t="s">
        <v>101</v>
      </c>
    </row>
    <row r="24" spans="1:8" x14ac:dyDescent="0.2">
      <c r="A24" s="171" t="s">
        <v>10</v>
      </c>
      <c r="B24" s="165" t="s">
        <v>59</v>
      </c>
      <c r="C24" s="179">
        <f>SUM(C25:C30)</f>
        <v>332000</v>
      </c>
      <c r="D24" s="179">
        <f>SUM(D25:D30)</f>
        <v>63080</v>
      </c>
      <c r="E24" s="180">
        <f>SUM(E25:E30)</f>
        <v>395080</v>
      </c>
      <c r="F24" s="111"/>
      <c r="H24" s="107"/>
    </row>
    <row r="25" spans="1:8" x14ac:dyDescent="0.2">
      <c r="A25" s="181" t="s">
        <v>60</v>
      </c>
      <c r="B25" s="182" t="s">
        <v>61</v>
      </c>
      <c r="C25" s="170">
        <v>0</v>
      </c>
      <c r="D25" s="179">
        <f t="shared" si="0"/>
        <v>0</v>
      </c>
      <c r="E25" s="180">
        <f t="shared" si="1"/>
        <v>0</v>
      </c>
      <c r="F25" s="111" t="s">
        <v>29</v>
      </c>
      <c r="G25" s="107" t="s">
        <v>106</v>
      </c>
      <c r="H25" s="107" t="s">
        <v>101</v>
      </c>
    </row>
    <row r="26" spans="1:8" x14ac:dyDescent="0.2">
      <c r="A26" s="181" t="s">
        <v>62</v>
      </c>
      <c r="B26" s="182" t="s">
        <v>63</v>
      </c>
      <c r="C26" s="170">
        <v>0</v>
      </c>
      <c r="D26" s="179">
        <f t="shared" si="0"/>
        <v>0</v>
      </c>
      <c r="E26" s="180">
        <f t="shared" si="1"/>
        <v>0</v>
      </c>
      <c r="F26" s="111" t="s">
        <v>29</v>
      </c>
      <c r="G26" s="107" t="s">
        <v>106</v>
      </c>
      <c r="H26" s="107" t="s">
        <v>101</v>
      </c>
    </row>
    <row r="27" spans="1:8" ht="22.5" x14ac:dyDescent="0.2">
      <c r="A27" s="181" t="s">
        <v>64</v>
      </c>
      <c r="B27" s="183" t="s">
        <v>65</v>
      </c>
      <c r="C27" s="170">
        <v>86000</v>
      </c>
      <c r="D27" s="179">
        <f t="shared" si="0"/>
        <v>16340</v>
      </c>
      <c r="E27" s="180">
        <f t="shared" si="1"/>
        <v>102340</v>
      </c>
      <c r="F27" s="111" t="s">
        <v>29</v>
      </c>
      <c r="G27" s="107" t="s">
        <v>106</v>
      </c>
      <c r="H27" s="107" t="s">
        <v>101</v>
      </c>
    </row>
    <row r="28" spans="1:8" ht="22.5" x14ac:dyDescent="0.2">
      <c r="A28" s="181" t="s">
        <v>66</v>
      </c>
      <c r="B28" s="183" t="s">
        <v>67</v>
      </c>
      <c r="C28" s="170">
        <v>20000</v>
      </c>
      <c r="D28" s="184">
        <f t="shared" si="0"/>
        <v>3800</v>
      </c>
      <c r="E28" s="185">
        <f t="shared" si="1"/>
        <v>23800</v>
      </c>
      <c r="F28" s="111" t="s">
        <v>30</v>
      </c>
      <c r="G28" s="107" t="s">
        <v>106</v>
      </c>
      <c r="H28" s="107" t="s">
        <v>101</v>
      </c>
    </row>
    <row r="29" spans="1:8" ht="22.5" x14ac:dyDescent="0.2">
      <c r="A29" s="181" t="s">
        <v>68</v>
      </c>
      <c r="B29" s="183" t="s">
        <v>105</v>
      </c>
      <c r="C29" s="170">
        <v>26000</v>
      </c>
      <c r="D29" s="184">
        <f t="shared" si="0"/>
        <v>4940</v>
      </c>
      <c r="E29" s="185">
        <f t="shared" si="1"/>
        <v>30940</v>
      </c>
      <c r="F29" s="111" t="s">
        <v>30</v>
      </c>
      <c r="G29" s="107" t="s">
        <v>106</v>
      </c>
      <c r="H29" s="107" t="s">
        <v>101</v>
      </c>
    </row>
    <row r="30" spans="1:8" x14ac:dyDescent="0.2">
      <c r="A30" s="181" t="s">
        <v>69</v>
      </c>
      <c r="B30" s="183" t="s">
        <v>70</v>
      </c>
      <c r="C30" s="170">
        <v>200000</v>
      </c>
      <c r="D30" s="184">
        <f t="shared" si="0"/>
        <v>38000</v>
      </c>
      <c r="E30" s="185">
        <f t="shared" si="1"/>
        <v>238000</v>
      </c>
      <c r="F30" s="111" t="s">
        <v>30</v>
      </c>
      <c r="G30" s="107" t="s">
        <v>106</v>
      </c>
      <c r="H30" s="107" t="s">
        <v>101</v>
      </c>
    </row>
    <row r="31" spans="1:8" s="114" customFormat="1" x14ac:dyDescent="0.2">
      <c r="A31" s="171" t="s">
        <v>12</v>
      </c>
      <c r="B31" s="169" t="s">
        <v>45</v>
      </c>
      <c r="C31" s="170">
        <v>0</v>
      </c>
      <c r="D31" s="179">
        <f t="shared" si="0"/>
        <v>0</v>
      </c>
      <c r="E31" s="180">
        <f t="shared" si="1"/>
        <v>0</v>
      </c>
      <c r="F31" s="113" t="s">
        <v>29</v>
      </c>
      <c r="G31" s="107" t="s">
        <v>106</v>
      </c>
      <c r="H31" s="107" t="s">
        <v>101</v>
      </c>
    </row>
    <row r="32" spans="1:8" s="114" customFormat="1" x14ac:dyDescent="0.2">
      <c r="A32" s="171" t="s">
        <v>71</v>
      </c>
      <c r="B32" s="169" t="s">
        <v>11</v>
      </c>
      <c r="C32" s="170">
        <v>0</v>
      </c>
      <c r="D32" s="179">
        <f t="shared" si="0"/>
        <v>0</v>
      </c>
      <c r="E32" s="180">
        <f t="shared" si="1"/>
        <v>0</v>
      </c>
      <c r="F32" s="113" t="s">
        <v>29</v>
      </c>
      <c r="G32" s="107" t="s">
        <v>106</v>
      </c>
      <c r="H32" s="107" t="s">
        <v>101</v>
      </c>
    </row>
    <row r="33" spans="1:8" x14ac:dyDescent="0.2">
      <c r="A33" s="186" t="s">
        <v>72</v>
      </c>
      <c r="B33" s="187" t="s">
        <v>13</v>
      </c>
      <c r="C33" s="188">
        <v>47000</v>
      </c>
      <c r="D33" s="189">
        <f t="shared" si="0"/>
        <v>8930</v>
      </c>
      <c r="E33" s="190">
        <f t="shared" si="1"/>
        <v>55930</v>
      </c>
      <c r="F33" s="113" t="s">
        <v>29</v>
      </c>
      <c r="G33" s="107" t="s">
        <v>106</v>
      </c>
      <c r="H33" s="107" t="s">
        <v>101</v>
      </c>
    </row>
    <row r="34" spans="1:8" ht="16.5" customHeight="1" thickBot="1" x14ac:dyDescent="0.25">
      <c r="A34" s="172"/>
      <c r="B34" s="173" t="s">
        <v>36</v>
      </c>
      <c r="C34" s="191">
        <f>SUMIFS(C20:C33,$F$20:$F$33,"&lt;&gt;")</f>
        <v>406000</v>
      </c>
      <c r="D34" s="191">
        <f>SUMIFS(D20:D33,$F$20:$F$33,"&lt;&gt;")</f>
        <v>77140</v>
      </c>
      <c r="E34" s="192">
        <f>SUMIFS(E20:E33,$F$20:$F$33,"&lt;&gt;")</f>
        <v>483140</v>
      </c>
      <c r="F34" s="111"/>
    </row>
    <row r="35" spans="1:8" ht="26.25" customHeight="1" x14ac:dyDescent="0.2">
      <c r="A35" s="193" t="s">
        <v>46</v>
      </c>
      <c r="B35" s="194"/>
      <c r="C35" s="194"/>
      <c r="D35" s="194"/>
      <c r="E35" s="195"/>
      <c r="F35" s="111"/>
    </row>
    <row r="36" spans="1:8" x14ac:dyDescent="0.2">
      <c r="A36" s="164" t="s">
        <v>14</v>
      </c>
      <c r="B36" s="169" t="s">
        <v>102</v>
      </c>
      <c r="C36" s="179">
        <f>C37+C38</f>
        <v>4616962.33</v>
      </c>
      <c r="D36" s="179">
        <f>D37+D38</f>
        <v>877222.84</v>
      </c>
      <c r="E36" s="180">
        <f>E37+E38</f>
        <v>5494185.1699999999</v>
      </c>
      <c r="F36" s="111"/>
    </row>
    <row r="37" spans="1:8" x14ac:dyDescent="0.2">
      <c r="A37" s="196" t="str">
        <f>A36&amp;".1"</f>
        <v>4.1.1</v>
      </c>
      <c r="B37" s="183" t="s">
        <v>103</v>
      </c>
      <c r="C37" s="170">
        <v>4616962.33</v>
      </c>
      <c r="D37" s="179">
        <f>ROUND(0.19*C37,2)</f>
        <v>877222.84</v>
      </c>
      <c r="E37" s="180">
        <f>D37+C37</f>
        <v>5494185.1699999999</v>
      </c>
      <c r="F37" s="111" t="s">
        <v>30</v>
      </c>
      <c r="G37" s="107" t="s">
        <v>106</v>
      </c>
      <c r="H37" s="107" t="s">
        <v>106</v>
      </c>
    </row>
    <row r="38" spans="1:8" x14ac:dyDescent="0.2">
      <c r="A38" s="196" t="str">
        <f>A36&amp;".2"</f>
        <v>4.1.2</v>
      </c>
      <c r="B38" s="182" t="s">
        <v>104</v>
      </c>
      <c r="C38" s="170">
        <v>0</v>
      </c>
      <c r="D38" s="179">
        <f>ROUND(0.19*C38,2)</f>
        <v>0</v>
      </c>
      <c r="E38" s="180">
        <f>D38+C38</f>
        <v>0</v>
      </c>
      <c r="F38" s="111" t="s">
        <v>30</v>
      </c>
      <c r="G38" s="107" t="s">
        <v>101</v>
      </c>
      <c r="H38" s="107" t="s">
        <v>106</v>
      </c>
    </row>
    <row r="39" spans="1:8" x14ac:dyDescent="0.2">
      <c r="A39" s="164" t="s">
        <v>15</v>
      </c>
      <c r="B39" s="169" t="s">
        <v>73</v>
      </c>
      <c r="C39" s="179">
        <v>42579.06</v>
      </c>
      <c r="D39" s="179">
        <f>C39*0.19</f>
        <v>8090.0213999999996</v>
      </c>
      <c r="E39" s="180">
        <f>C39+D39</f>
        <v>50669.081399999995</v>
      </c>
      <c r="F39" s="111"/>
      <c r="H39" s="107"/>
    </row>
    <row r="40" spans="1:8" x14ac:dyDescent="0.2">
      <c r="A40" s="196" t="str">
        <f>A39&amp;".1"</f>
        <v>4.2.1</v>
      </c>
      <c r="B40" s="183" t="s">
        <v>103</v>
      </c>
      <c r="C40" s="170">
        <v>42579</v>
      </c>
      <c r="D40" s="179">
        <f>ROUND(0.19*C40,2)</f>
        <v>8090.01</v>
      </c>
      <c r="E40" s="180">
        <f>D40+C40</f>
        <v>50669.01</v>
      </c>
      <c r="F40" s="111" t="s">
        <v>30</v>
      </c>
      <c r="G40" s="107" t="s">
        <v>106</v>
      </c>
      <c r="H40" s="107" t="s">
        <v>106</v>
      </c>
    </row>
    <row r="41" spans="1:8" x14ac:dyDescent="0.2">
      <c r="A41" s="196" t="str">
        <f>A39&amp;".2"</f>
        <v>4.2.2</v>
      </c>
      <c r="B41" s="182" t="s">
        <v>104</v>
      </c>
      <c r="C41" s="170">
        <v>0</v>
      </c>
      <c r="D41" s="179">
        <f>ROUND(0.19*C41,2)</f>
        <v>0</v>
      </c>
      <c r="E41" s="180">
        <f>D41+C41</f>
        <v>0</v>
      </c>
      <c r="F41" s="111" t="s">
        <v>30</v>
      </c>
      <c r="G41" s="107" t="s">
        <v>101</v>
      </c>
      <c r="H41" s="107" t="s">
        <v>106</v>
      </c>
    </row>
    <row r="42" spans="1:8" ht="21" x14ac:dyDescent="0.2">
      <c r="A42" s="164" t="s">
        <v>16</v>
      </c>
      <c r="B42" s="169" t="s">
        <v>74</v>
      </c>
      <c r="C42" s="179">
        <f>C43+C44</f>
        <v>499260</v>
      </c>
      <c r="D42" s="179">
        <f>D43+D44</f>
        <v>94859.4</v>
      </c>
      <c r="E42" s="180">
        <f>E43+E44</f>
        <v>594119.4</v>
      </c>
      <c r="F42" s="111"/>
      <c r="H42" s="107"/>
    </row>
    <row r="43" spans="1:8" x14ac:dyDescent="0.2">
      <c r="A43" s="196" t="str">
        <f>A42&amp;".1"</f>
        <v>4.3.1</v>
      </c>
      <c r="B43" s="183" t="s">
        <v>103</v>
      </c>
      <c r="C43" s="170">
        <v>499260</v>
      </c>
      <c r="D43" s="179">
        <f>ROUND(0.19*C43,2)</f>
        <v>94859.4</v>
      </c>
      <c r="E43" s="180">
        <f>D43+C43</f>
        <v>594119.4</v>
      </c>
      <c r="F43" s="111" t="s">
        <v>30</v>
      </c>
      <c r="G43" s="107" t="s">
        <v>106</v>
      </c>
      <c r="H43" s="107" t="s">
        <v>101</v>
      </c>
    </row>
    <row r="44" spans="1:8" x14ac:dyDescent="0.2">
      <c r="A44" s="196" t="str">
        <f>A42&amp;".2"</f>
        <v>4.3.2</v>
      </c>
      <c r="B44" s="182" t="s">
        <v>104</v>
      </c>
      <c r="C44" s="170">
        <v>0</v>
      </c>
      <c r="D44" s="179">
        <f>ROUND(0.19*C44,2)</f>
        <v>0</v>
      </c>
      <c r="E44" s="180">
        <f>D44+C44</f>
        <v>0</v>
      </c>
      <c r="F44" s="111" t="s">
        <v>30</v>
      </c>
      <c r="G44" s="107" t="s">
        <v>101</v>
      </c>
      <c r="H44" s="107" t="s">
        <v>101</v>
      </c>
    </row>
    <row r="45" spans="1:8" ht="21" x14ac:dyDescent="0.2">
      <c r="A45" s="164" t="s">
        <v>17</v>
      </c>
      <c r="B45" s="169" t="s">
        <v>75</v>
      </c>
      <c r="C45" s="179">
        <f>C46+C47</f>
        <v>0</v>
      </c>
      <c r="D45" s="179">
        <f>D46+D47</f>
        <v>0</v>
      </c>
      <c r="E45" s="180">
        <f>E46+E47</f>
        <v>0</v>
      </c>
      <c r="H45" s="107"/>
    </row>
    <row r="46" spans="1:8" x14ac:dyDescent="0.2">
      <c r="A46" s="196" t="str">
        <f>A45&amp;".1"</f>
        <v>4.4.1</v>
      </c>
      <c r="B46" s="183" t="s">
        <v>103</v>
      </c>
      <c r="C46" s="170">
        <v>0</v>
      </c>
      <c r="D46" s="179">
        <f>ROUND(0.19*C46,2)</f>
        <v>0</v>
      </c>
      <c r="E46" s="180">
        <f>D46+C46</f>
        <v>0</v>
      </c>
      <c r="F46" s="111" t="s">
        <v>30</v>
      </c>
      <c r="G46" s="107" t="s">
        <v>106</v>
      </c>
      <c r="H46" s="107" t="s">
        <v>101</v>
      </c>
    </row>
    <row r="47" spans="1:8" x14ac:dyDescent="0.2">
      <c r="A47" s="196" t="str">
        <f>A45&amp;".2"</f>
        <v>4.4.2</v>
      </c>
      <c r="B47" s="182" t="s">
        <v>104</v>
      </c>
      <c r="C47" s="170">
        <v>0</v>
      </c>
      <c r="D47" s="179">
        <f>ROUND(0.19*C47,2)</f>
        <v>0</v>
      </c>
      <c r="E47" s="180">
        <f>D47+C47</f>
        <v>0</v>
      </c>
      <c r="F47" s="111" t="s">
        <v>30</v>
      </c>
      <c r="G47" s="107" t="s">
        <v>101</v>
      </c>
      <c r="H47" s="107" t="s">
        <v>101</v>
      </c>
    </row>
    <row r="48" spans="1:8" x14ac:dyDescent="0.2">
      <c r="A48" s="164" t="s">
        <v>18</v>
      </c>
      <c r="B48" s="169" t="s">
        <v>47</v>
      </c>
      <c r="C48" s="179">
        <f>C49+C50</f>
        <v>0</v>
      </c>
      <c r="D48" s="179">
        <f>D49+D50</f>
        <v>0</v>
      </c>
      <c r="E48" s="180">
        <f>E49+E50</f>
        <v>0</v>
      </c>
      <c r="F48" s="111"/>
      <c r="H48" s="107"/>
    </row>
    <row r="49" spans="1:8" x14ac:dyDescent="0.2">
      <c r="A49" s="196" t="str">
        <f>A48&amp;".1"</f>
        <v>4.5.1</v>
      </c>
      <c r="B49" s="183" t="s">
        <v>103</v>
      </c>
      <c r="C49" s="170">
        <v>0</v>
      </c>
      <c r="D49" s="179">
        <f>ROUND(0.19*C49,2)</f>
        <v>0</v>
      </c>
      <c r="E49" s="180">
        <f>D49+C49</f>
        <v>0</v>
      </c>
      <c r="F49" s="111" t="s">
        <v>30</v>
      </c>
      <c r="G49" s="107" t="s">
        <v>106</v>
      </c>
      <c r="H49" s="107" t="s">
        <v>101</v>
      </c>
    </row>
    <row r="50" spans="1:8" x14ac:dyDescent="0.2">
      <c r="A50" s="196" t="str">
        <f>A48&amp;".2"</f>
        <v>4.5.2</v>
      </c>
      <c r="B50" s="182" t="s">
        <v>104</v>
      </c>
      <c r="C50" s="170">
        <v>0</v>
      </c>
      <c r="D50" s="179">
        <f>ROUND(0.19*C50,2)</f>
        <v>0</v>
      </c>
      <c r="E50" s="180">
        <f>D50+C50</f>
        <v>0</v>
      </c>
      <c r="F50" s="111" t="s">
        <v>30</v>
      </c>
      <c r="G50" s="107" t="s">
        <v>101</v>
      </c>
      <c r="H50" s="107" t="s">
        <v>101</v>
      </c>
    </row>
    <row r="51" spans="1:8" x14ac:dyDescent="0.2">
      <c r="A51" s="164" t="s">
        <v>26</v>
      </c>
      <c r="B51" s="169" t="s">
        <v>27</v>
      </c>
      <c r="C51" s="179">
        <f>C52+C53</f>
        <v>0</v>
      </c>
      <c r="D51" s="179">
        <f>D52+D53</f>
        <v>0</v>
      </c>
      <c r="E51" s="180">
        <f>E52+E53</f>
        <v>0</v>
      </c>
      <c r="F51" s="111"/>
      <c r="H51" s="107"/>
    </row>
    <row r="52" spans="1:8" x14ac:dyDescent="0.2">
      <c r="A52" s="196" t="str">
        <f>A51&amp;".1"</f>
        <v>4.6.1</v>
      </c>
      <c r="B52" s="183" t="s">
        <v>103</v>
      </c>
      <c r="C52" s="170">
        <v>0</v>
      </c>
      <c r="D52" s="179">
        <f>ROUND(0.19*C52,2)</f>
        <v>0</v>
      </c>
      <c r="E52" s="180">
        <f>D52+C52</f>
        <v>0</v>
      </c>
      <c r="F52" s="111" t="s">
        <v>30</v>
      </c>
      <c r="G52" s="107" t="s">
        <v>106</v>
      </c>
      <c r="H52" s="107" t="s">
        <v>101</v>
      </c>
    </row>
    <row r="53" spans="1:8" x14ac:dyDescent="0.2">
      <c r="A53" s="196" t="str">
        <f>A51&amp;".2"</f>
        <v>4.6.2</v>
      </c>
      <c r="B53" s="182" t="s">
        <v>104</v>
      </c>
      <c r="C53" s="170">
        <v>0</v>
      </c>
      <c r="D53" s="179">
        <f>ROUND(0.19*C53,2)</f>
        <v>0</v>
      </c>
      <c r="E53" s="180">
        <f>D53+C53</f>
        <v>0</v>
      </c>
      <c r="F53" s="111" t="s">
        <v>30</v>
      </c>
      <c r="G53" s="107" t="s">
        <v>101</v>
      </c>
      <c r="H53" s="107" t="s">
        <v>101</v>
      </c>
    </row>
    <row r="54" spans="1:8" ht="12.75" thickBot="1" x14ac:dyDescent="0.25">
      <c r="A54" s="172"/>
      <c r="B54" s="173" t="s">
        <v>35</v>
      </c>
      <c r="C54" s="191">
        <f>SUMIFS(C36:C53,$F$36:$F$53,"&lt;&gt;")</f>
        <v>5158801.33</v>
      </c>
      <c r="D54" s="191">
        <f>SUMIFS(D36:D53,$F$36:$F$53,"&lt;&gt;")</f>
        <v>980172.25</v>
      </c>
      <c r="E54" s="192">
        <f>SUMIFS(E36:E53,$F$36:$F$53,"&lt;&gt;")</f>
        <v>6138973.5800000001</v>
      </c>
      <c r="F54" s="111"/>
      <c r="H54" s="107"/>
    </row>
    <row r="55" spans="1:8" ht="25.5" customHeight="1" x14ac:dyDescent="0.2">
      <c r="A55" s="156" t="s">
        <v>19</v>
      </c>
      <c r="B55" s="157"/>
      <c r="C55" s="157"/>
      <c r="D55" s="157"/>
      <c r="E55" s="158"/>
      <c r="F55" s="111"/>
      <c r="H55" s="107"/>
    </row>
    <row r="56" spans="1:8" ht="15" customHeight="1" x14ac:dyDescent="0.2">
      <c r="A56" s="164" t="s">
        <v>20</v>
      </c>
      <c r="B56" s="165" t="s">
        <v>90</v>
      </c>
      <c r="C56" s="179">
        <f>C57+C58</f>
        <v>25607.55</v>
      </c>
      <c r="D56" s="179">
        <f>D57+D58</f>
        <v>4865.43</v>
      </c>
      <c r="E56" s="180">
        <f>E57+E58</f>
        <v>30472.98</v>
      </c>
      <c r="F56" s="111"/>
      <c r="H56" s="107"/>
    </row>
    <row r="57" spans="1:8" x14ac:dyDescent="0.2">
      <c r="A57" s="181" t="s">
        <v>34</v>
      </c>
      <c r="B57" s="183" t="s">
        <v>76</v>
      </c>
      <c r="C57" s="170">
        <v>25607.55</v>
      </c>
      <c r="D57" s="179">
        <f>ROUND(0.19*C57,2)</f>
        <v>4865.43</v>
      </c>
      <c r="E57" s="180">
        <f>D57+C57</f>
        <v>30472.98</v>
      </c>
      <c r="F57" s="111" t="s">
        <v>30</v>
      </c>
      <c r="G57" s="107" t="s">
        <v>106</v>
      </c>
      <c r="H57" s="107" t="s">
        <v>106</v>
      </c>
    </row>
    <row r="58" spans="1:8" ht="15.75" customHeight="1" x14ac:dyDescent="0.2">
      <c r="A58" s="181" t="s">
        <v>48</v>
      </c>
      <c r="B58" s="182" t="s">
        <v>77</v>
      </c>
      <c r="C58" s="170">
        <v>0</v>
      </c>
      <c r="D58" s="179">
        <f>ROUND(0.19*C58,2)</f>
        <v>0</v>
      </c>
      <c r="E58" s="180">
        <f>D58+C58</f>
        <v>0</v>
      </c>
      <c r="F58" s="111" t="s">
        <v>29</v>
      </c>
      <c r="G58" s="107" t="s">
        <v>106</v>
      </c>
      <c r="H58" s="107" t="s">
        <v>101</v>
      </c>
    </row>
    <row r="59" spans="1:8" ht="26.25" customHeight="1" x14ac:dyDescent="0.2">
      <c r="A59" s="164" t="s">
        <v>21</v>
      </c>
      <c r="B59" s="169" t="s">
        <v>49</v>
      </c>
      <c r="C59" s="179">
        <f>SUM(C60:C64)</f>
        <v>61902.62</v>
      </c>
      <c r="D59" s="179">
        <f>SUM(D60:D64)</f>
        <v>11761.49</v>
      </c>
      <c r="E59" s="180">
        <f>SUM(E60:E64)</f>
        <v>73664.11</v>
      </c>
      <c r="F59" s="111"/>
      <c r="H59" s="107"/>
    </row>
    <row r="60" spans="1:8" ht="22.5" x14ac:dyDescent="0.2">
      <c r="A60" s="181" t="s">
        <v>78</v>
      </c>
      <c r="B60" s="183" t="s">
        <v>79</v>
      </c>
      <c r="C60" s="170">
        <v>0</v>
      </c>
      <c r="D60" s="179">
        <f t="shared" ref="D60:D66" si="2">ROUND(0.19*C60,2)</f>
        <v>0</v>
      </c>
      <c r="E60" s="180">
        <f t="shared" ref="E60:E66" si="3">D60+C60</f>
        <v>0</v>
      </c>
      <c r="F60" s="111" t="s">
        <v>29</v>
      </c>
      <c r="G60" s="107" t="s">
        <v>106</v>
      </c>
      <c r="H60" s="107" t="s">
        <v>101</v>
      </c>
    </row>
    <row r="61" spans="1:8" ht="22.5" x14ac:dyDescent="0.2">
      <c r="A61" s="181" t="s">
        <v>80</v>
      </c>
      <c r="B61" s="183" t="s">
        <v>81</v>
      </c>
      <c r="C61" s="170">
        <v>25536.92</v>
      </c>
      <c r="D61" s="179">
        <f t="shared" si="2"/>
        <v>4852.01</v>
      </c>
      <c r="E61" s="180">
        <f t="shared" si="3"/>
        <v>30388.93</v>
      </c>
      <c r="F61" s="111" t="s">
        <v>30</v>
      </c>
      <c r="G61" s="107" t="s">
        <v>106</v>
      </c>
      <c r="H61" s="107" t="s">
        <v>101</v>
      </c>
    </row>
    <row r="62" spans="1:8" ht="33.75" x14ac:dyDescent="0.2">
      <c r="A62" s="181" t="s">
        <v>82</v>
      </c>
      <c r="B62" s="183" t="s">
        <v>83</v>
      </c>
      <c r="C62" s="170">
        <v>5107.38</v>
      </c>
      <c r="D62" s="179">
        <f t="shared" si="2"/>
        <v>970.4</v>
      </c>
      <c r="E62" s="180">
        <f t="shared" si="3"/>
        <v>6077.78</v>
      </c>
      <c r="F62" s="111" t="s">
        <v>30</v>
      </c>
      <c r="G62" s="107" t="s">
        <v>106</v>
      </c>
      <c r="H62" s="107" t="s">
        <v>101</v>
      </c>
    </row>
    <row r="63" spans="1:8" x14ac:dyDescent="0.2">
      <c r="A63" s="181" t="s">
        <v>84</v>
      </c>
      <c r="B63" s="183" t="s">
        <v>85</v>
      </c>
      <c r="C63" s="170">
        <f>C61</f>
        <v>25536.92</v>
      </c>
      <c r="D63" s="179">
        <f t="shared" si="2"/>
        <v>4852.01</v>
      </c>
      <c r="E63" s="180">
        <f t="shared" si="3"/>
        <v>30388.93</v>
      </c>
      <c r="F63" s="111" t="s">
        <v>30</v>
      </c>
      <c r="G63" s="107" t="s">
        <v>106</v>
      </c>
      <c r="H63" s="107" t="s">
        <v>101</v>
      </c>
    </row>
    <row r="64" spans="1:8" ht="22.5" x14ac:dyDescent="0.2">
      <c r="A64" s="181" t="s">
        <v>86</v>
      </c>
      <c r="B64" s="183" t="s">
        <v>87</v>
      </c>
      <c r="C64" s="170">
        <v>5721.4</v>
      </c>
      <c r="D64" s="179">
        <f t="shared" si="2"/>
        <v>1087.07</v>
      </c>
      <c r="E64" s="180">
        <f t="shared" si="3"/>
        <v>6808.4699999999993</v>
      </c>
      <c r="F64" s="111" t="s">
        <v>29</v>
      </c>
      <c r="G64" s="107" t="s">
        <v>106</v>
      </c>
      <c r="H64" s="107" t="s">
        <v>101</v>
      </c>
    </row>
    <row r="65" spans="1:8" x14ac:dyDescent="0.2">
      <c r="A65" s="164" t="s">
        <v>22</v>
      </c>
      <c r="B65" s="169" t="s">
        <v>31</v>
      </c>
      <c r="C65" s="170">
        <v>464792.64</v>
      </c>
      <c r="D65" s="179">
        <f t="shared" si="2"/>
        <v>88310.6</v>
      </c>
      <c r="E65" s="180">
        <f t="shared" si="3"/>
        <v>553103.24</v>
      </c>
      <c r="F65" s="111" t="s">
        <v>30</v>
      </c>
      <c r="G65" s="107" t="s">
        <v>106</v>
      </c>
      <c r="H65" s="107" t="s">
        <v>101</v>
      </c>
    </row>
    <row r="66" spans="1:8" x14ac:dyDescent="0.2">
      <c r="A66" s="171" t="s">
        <v>88</v>
      </c>
      <c r="B66" s="169" t="s">
        <v>89</v>
      </c>
      <c r="C66" s="170">
        <v>3000</v>
      </c>
      <c r="D66" s="179">
        <f t="shared" si="2"/>
        <v>570</v>
      </c>
      <c r="E66" s="180">
        <f t="shared" si="3"/>
        <v>3570</v>
      </c>
      <c r="F66" s="111" t="s">
        <v>29</v>
      </c>
      <c r="G66" s="107" t="s">
        <v>106</v>
      </c>
      <c r="H66" s="107" t="s">
        <v>101</v>
      </c>
    </row>
    <row r="67" spans="1:8" ht="12.75" thickBot="1" x14ac:dyDescent="0.25">
      <c r="A67" s="172"/>
      <c r="B67" s="173" t="s">
        <v>37</v>
      </c>
      <c r="C67" s="191">
        <f>SUMIFS(C56:C66,$F$56:$F$66,"&lt;&gt;")</f>
        <v>555302.81000000006</v>
      </c>
      <c r="D67" s="191">
        <f>SUMIFS(D56:D66,$F$56:$F$66,"&lt;&gt;")</f>
        <v>105507.52</v>
      </c>
      <c r="E67" s="192">
        <f>SUMIFS(E56:E66,$F$56:$F$66,"&lt;&gt;")</f>
        <v>660810.32999999996</v>
      </c>
      <c r="F67" s="111"/>
      <c r="H67" s="107"/>
    </row>
    <row r="68" spans="1:8" ht="27" customHeight="1" x14ac:dyDescent="0.2">
      <c r="A68" s="156" t="s">
        <v>91</v>
      </c>
      <c r="B68" s="157"/>
      <c r="C68" s="157"/>
      <c r="D68" s="157"/>
      <c r="E68" s="158"/>
      <c r="F68" s="111"/>
      <c r="H68" s="107"/>
    </row>
    <row r="69" spans="1:8" x14ac:dyDescent="0.2">
      <c r="A69" s="164" t="s">
        <v>23</v>
      </c>
      <c r="B69" s="169" t="s">
        <v>92</v>
      </c>
      <c r="C69" s="170">
        <v>0</v>
      </c>
      <c r="D69" s="179">
        <f>0.19*C69</f>
        <v>0</v>
      </c>
      <c r="E69" s="180">
        <f>C69*1.19</f>
        <v>0</v>
      </c>
      <c r="F69" s="111" t="s">
        <v>29</v>
      </c>
      <c r="G69" s="107" t="s">
        <v>106</v>
      </c>
      <c r="H69" s="107" t="s">
        <v>106</v>
      </c>
    </row>
    <row r="70" spans="1:8" x14ac:dyDescent="0.2">
      <c r="A70" s="164" t="s">
        <v>24</v>
      </c>
      <c r="B70" s="169" t="s">
        <v>50</v>
      </c>
      <c r="C70" s="170">
        <v>0</v>
      </c>
      <c r="D70" s="179">
        <f>ROUND(0.19*C70,2)</f>
        <v>0</v>
      </c>
      <c r="E70" s="180">
        <f>D70+C70</f>
        <v>0</v>
      </c>
      <c r="F70" s="111" t="s">
        <v>30</v>
      </c>
      <c r="G70" s="107" t="s">
        <v>106</v>
      </c>
      <c r="H70" s="107" t="s">
        <v>106</v>
      </c>
    </row>
    <row r="71" spans="1:8" ht="13.15" customHeight="1" x14ac:dyDescent="0.2">
      <c r="A71" s="197"/>
      <c r="B71" s="198" t="s">
        <v>38</v>
      </c>
      <c r="C71" s="199">
        <f>SUMIFS(C69:C70,$F$69:$F$70,"&lt;&gt;")</f>
        <v>0</v>
      </c>
      <c r="D71" s="199">
        <f>SUMIFS(D69:D70,$F$69:$F$70,"&lt;&gt;")</f>
        <v>0</v>
      </c>
      <c r="E71" s="200">
        <f>SUMIFS(E69:E70,$F$69:$F$70,"&lt;&gt;")</f>
        <v>0</v>
      </c>
      <c r="F71" s="111"/>
    </row>
    <row r="72" spans="1:8" ht="27.75" customHeight="1" x14ac:dyDescent="0.2">
      <c r="A72" s="201" t="s">
        <v>134</v>
      </c>
      <c r="B72" s="202"/>
      <c r="C72" s="202"/>
      <c r="D72" s="202"/>
      <c r="E72" s="203"/>
      <c r="F72" s="111"/>
    </row>
    <row r="73" spans="1:8" ht="26.25" customHeight="1" x14ac:dyDescent="0.2">
      <c r="A73" s="204" t="s">
        <v>135</v>
      </c>
      <c r="B73" s="205" t="s">
        <v>136</v>
      </c>
      <c r="C73" s="170">
        <v>0</v>
      </c>
      <c r="D73" s="179">
        <f>0.19*C73</f>
        <v>0</v>
      </c>
      <c r="E73" s="180">
        <f>C73*1.19</f>
        <v>0</v>
      </c>
      <c r="F73" s="111"/>
    </row>
    <row r="74" spans="1:8" ht="13.15" customHeight="1" x14ac:dyDescent="0.2">
      <c r="A74" s="206" t="s">
        <v>137</v>
      </c>
      <c r="B74" s="207" t="s">
        <v>138</v>
      </c>
      <c r="C74" s="170">
        <v>0</v>
      </c>
      <c r="D74" s="179">
        <f>ROUND(0.19*C74,2)</f>
        <v>0</v>
      </c>
      <c r="E74" s="180">
        <f>D74+C74</f>
        <v>0</v>
      </c>
      <c r="F74" s="111"/>
    </row>
    <row r="75" spans="1:8" ht="13.15" customHeight="1" thickBot="1" x14ac:dyDescent="0.25">
      <c r="A75" s="208"/>
      <c r="B75" s="198" t="s">
        <v>139</v>
      </c>
      <c r="C75" s="199">
        <f>SUMIFS(C73:C74,$F$69:$F$70,"&lt;&gt;")</f>
        <v>0</v>
      </c>
      <c r="D75" s="199">
        <f>SUMIFS(D73:D74,$F$69:$F$70,"&lt;&gt;")</f>
        <v>0</v>
      </c>
      <c r="E75" s="200">
        <f>SUMIFS(E73:E74,$F$69:$F$70,"&lt;&gt;")</f>
        <v>0</v>
      </c>
      <c r="F75" s="111"/>
    </row>
    <row r="76" spans="1:8" ht="21" customHeight="1" thickBot="1" x14ac:dyDescent="0.25">
      <c r="A76" s="209"/>
      <c r="B76" s="210" t="s">
        <v>32</v>
      </c>
      <c r="C76" s="211">
        <f>SUMIFS(C11:C71,$F$11:$F$71,"&lt;&gt;")+C75</f>
        <v>6120104.1399999997</v>
      </c>
      <c r="D76" s="211">
        <f>SUMIFS(D11:D71,$F$11:$F$71,"&lt;&gt;")+D75</f>
        <v>1162819.77</v>
      </c>
      <c r="E76" s="212">
        <f>SUMIFS(E11:E71,$F$11:$F$71,"&lt;&gt;")+E75</f>
        <v>7282923.9100000001</v>
      </c>
      <c r="F76" s="111"/>
    </row>
    <row r="77" spans="1:8" ht="23.45" customHeight="1" thickBot="1" x14ac:dyDescent="0.25">
      <c r="A77" s="213"/>
      <c r="B77" s="214" t="s">
        <v>93</v>
      </c>
      <c r="C77" s="211">
        <f>SUMIFS(C11:C71,$H$11:$H$71,"da")</f>
        <v>4685148.88</v>
      </c>
      <c r="D77" s="211">
        <f>SUMIFS(D11:D71,$H$11:$H$71,"da")</f>
        <v>890178.28</v>
      </c>
      <c r="E77" s="212">
        <f>C77+D77</f>
        <v>5575327.1600000001</v>
      </c>
      <c r="F77" s="111"/>
    </row>
    <row r="78" spans="1:8" ht="11.25" customHeight="1" x14ac:dyDescent="0.2">
      <c r="A78" s="138"/>
      <c r="B78" s="215"/>
      <c r="C78" s="216"/>
      <c r="D78" s="216"/>
      <c r="E78" s="216"/>
      <c r="F78" s="111"/>
    </row>
    <row r="79" spans="1:8" hidden="1" x14ac:dyDescent="0.2">
      <c r="A79" s="138"/>
      <c r="B79" s="215"/>
      <c r="C79" s="216"/>
      <c r="D79" s="216"/>
      <c r="E79" s="216"/>
      <c r="F79" s="111"/>
    </row>
    <row r="80" spans="1:8" hidden="1" x14ac:dyDescent="0.2">
      <c r="A80" s="138"/>
      <c r="B80" s="215"/>
      <c r="C80" s="216"/>
      <c r="D80" s="216"/>
      <c r="E80" s="216"/>
      <c r="F80" s="111"/>
    </row>
    <row r="81" spans="1:6" x14ac:dyDescent="0.2">
      <c r="A81" s="138"/>
      <c r="B81" s="217" t="s">
        <v>99</v>
      </c>
      <c r="C81" s="218">
        <f>E76</f>
        <v>7282923.9100000001</v>
      </c>
      <c r="D81" s="216"/>
      <c r="E81" s="216"/>
      <c r="F81" s="111"/>
    </row>
    <row r="82" spans="1:6" ht="21" customHeight="1" x14ac:dyDescent="0.2">
      <c r="A82" s="138"/>
      <c r="B82" s="219" t="s">
        <v>30</v>
      </c>
      <c r="C82" s="220">
        <f>C81-C83</f>
        <v>7082145.4440000001</v>
      </c>
      <c r="D82" s="216"/>
      <c r="E82" s="216"/>
      <c r="F82" s="111"/>
    </row>
    <row r="83" spans="1:6" ht="21" customHeight="1" x14ac:dyDescent="0.2">
      <c r="A83" s="138"/>
      <c r="B83" s="219" t="s">
        <v>29</v>
      </c>
      <c r="C83" s="221">
        <f>(C66+C64+C33+C27+C20+C21)*1.19</f>
        <v>200778.46599999999</v>
      </c>
      <c r="D83" s="216"/>
      <c r="E83" s="216"/>
      <c r="F83" s="111"/>
    </row>
    <row r="84" spans="1:6" x14ac:dyDescent="0.2">
      <c r="A84" s="138"/>
      <c r="B84" s="222"/>
      <c r="C84" s="222"/>
      <c r="D84" s="216"/>
      <c r="E84" s="216"/>
      <c r="F84" s="111"/>
    </row>
    <row r="85" spans="1:6" x14ac:dyDescent="0.2">
      <c r="A85" s="138"/>
      <c r="B85" s="223" t="s">
        <v>115</v>
      </c>
      <c r="C85" s="224" t="s">
        <v>109</v>
      </c>
      <c r="D85" s="224" t="s">
        <v>110</v>
      </c>
      <c r="E85" s="216"/>
      <c r="F85" s="111"/>
    </row>
    <row r="86" spans="1:6" x14ac:dyDescent="0.2">
      <c r="A86" s="138"/>
      <c r="B86" s="219" t="s">
        <v>111</v>
      </c>
      <c r="C86" s="220">
        <f>SUMIFS(C36:C53,G36:G53,"=da")</f>
        <v>5158801.33</v>
      </c>
      <c r="D86" s="220">
        <f>SUMIFS(C36:C53,G36:G53,"=nu")</f>
        <v>0</v>
      </c>
      <c r="E86" s="216"/>
      <c r="F86" s="111"/>
    </row>
    <row r="87" spans="1:6" x14ac:dyDescent="0.2">
      <c r="A87" s="138"/>
      <c r="B87" s="219" t="s">
        <v>112</v>
      </c>
      <c r="C87" s="220">
        <f>C86/(C86+D86)*(SUMIFS(C11:C70,G11:G70,"=da")-C86)+C86</f>
        <v>6120104.1399999997</v>
      </c>
      <c r="D87" s="220">
        <f>(SUMIFS(C36:C53,G36:G53,"=nu")/((SUMIFS(C36:C53,G36:G53,"=da")+(SUMIFS(C36:C53,G36:G53,"=nu")))))*((SUMIFS(C11:C70,G11:G70,"=da")+(SUMIFS(C11:C70,G11:G70,"=nu"))))</f>
        <v>0</v>
      </c>
      <c r="E87" s="216"/>
      <c r="F87" s="111"/>
    </row>
    <row r="88" spans="1:6" x14ac:dyDescent="0.2">
      <c r="A88" s="138"/>
      <c r="B88" s="219" t="s">
        <v>116</v>
      </c>
      <c r="C88" s="220">
        <f>C87/C93</f>
        <v>5640.6489769585251</v>
      </c>
      <c r="D88" s="220">
        <f>D87/C93</f>
        <v>0</v>
      </c>
      <c r="E88" s="216"/>
      <c r="F88" s="111"/>
    </row>
    <row r="89" spans="1:6" x14ac:dyDescent="0.2">
      <c r="A89" s="138"/>
      <c r="B89" s="219" t="s">
        <v>114</v>
      </c>
      <c r="C89" s="220">
        <f>C87/C93/C92</f>
        <v>1140.2852360075456</v>
      </c>
      <c r="D89" s="220">
        <f>D87/C93/C92</f>
        <v>0</v>
      </c>
      <c r="E89" s="216"/>
      <c r="F89" s="111"/>
    </row>
    <row r="90" spans="1:6" x14ac:dyDescent="0.2">
      <c r="A90" s="138"/>
      <c r="B90" s="132"/>
      <c r="C90" s="132"/>
      <c r="D90" s="132"/>
      <c r="E90" s="132"/>
    </row>
    <row r="91" spans="1:6" x14ac:dyDescent="0.2">
      <c r="A91" s="225"/>
      <c r="B91" s="219" t="s">
        <v>107</v>
      </c>
      <c r="C91" s="226">
        <v>44491</v>
      </c>
      <c r="D91" s="227"/>
      <c r="E91" s="227"/>
    </row>
    <row r="92" spans="1:6" x14ac:dyDescent="0.2">
      <c r="A92" s="138"/>
      <c r="B92" s="219" t="s">
        <v>108</v>
      </c>
      <c r="C92" s="228">
        <v>4.9466999999999999</v>
      </c>
      <c r="D92" s="132"/>
      <c r="E92" s="132"/>
    </row>
    <row r="93" spans="1:6" x14ac:dyDescent="0.2">
      <c r="A93" s="138"/>
      <c r="B93" s="229" t="s">
        <v>133</v>
      </c>
      <c r="C93" s="230">
        <v>1085</v>
      </c>
      <c r="D93" s="227"/>
      <c r="E93" s="227"/>
    </row>
    <row r="94" spans="1:6" ht="11.25" customHeight="1" x14ac:dyDescent="0.2">
      <c r="A94" s="138"/>
      <c r="B94" s="132"/>
      <c r="C94" s="216"/>
      <c r="D94" s="216"/>
      <c r="E94" s="216"/>
    </row>
    <row r="95" spans="1:6" hidden="1" x14ac:dyDescent="0.2">
      <c r="A95" s="138"/>
      <c r="B95" s="132"/>
      <c r="C95" s="132"/>
      <c r="D95" s="132"/>
      <c r="E95" s="132"/>
    </row>
    <row r="96" spans="1:6" hidden="1" x14ac:dyDescent="0.2">
      <c r="A96" s="138"/>
      <c r="B96" s="231"/>
      <c r="C96" s="227"/>
      <c r="D96" s="232"/>
      <c r="E96" s="232"/>
    </row>
    <row r="97" spans="1:5" x14ac:dyDescent="0.2">
      <c r="A97" s="233"/>
      <c r="B97" s="234" t="s">
        <v>121</v>
      </c>
      <c r="C97" s="227"/>
      <c r="D97" s="235" t="s">
        <v>122</v>
      </c>
      <c r="E97" s="235"/>
    </row>
    <row r="98" spans="1:5" x14ac:dyDescent="0.2">
      <c r="A98" s="132"/>
      <c r="B98" s="236" t="s">
        <v>123</v>
      </c>
      <c r="C98" s="132"/>
      <c r="D98" s="235" t="s">
        <v>124</v>
      </c>
      <c r="E98" s="235"/>
    </row>
    <row r="99" spans="1:5" x14ac:dyDescent="0.2">
      <c r="A99" s="132"/>
      <c r="B99" s="132"/>
      <c r="C99" s="132"/>
      <c r="D99" s="237" t="s">
        <v>125</v>
      </c>
      <c r="E99" s="237"/>
    </row>
    <row r="100" spans="1:5" x14ac:dyDescent="0.2">
      <c r="A100" s="132"/>
      <c r="B100" s="234" t="s">
        <v>126</v>
      </c>
      <c r="C100" s="132"/>
      <c r="D100" s="132"/>
      <c r="E100" s="238"/>
    </row>
    <row r="101" spans="1:5" x14ac:dyDescent="0.2">
      <c r="A101" s="132"/>
      <c r="B101" s="236" t="s">
        <v>127</v>
      </c>
      <c r="C101" s="132"/>
      <c r="D101" s="132"/>
      <c r="E101" s="238"/>
    </row>
    <row r="102" spans="1:5" x14ac:dyDescent="0.2">
      <c r="A102" s="132"/>
      <c r="B102" s="239"/>
      <c r="C102" s="132"/>
      <c r="D102" s="235" t="s">
        <v>128</v>
      </c>
      <c r="E102" s="235"/>
    </row>
    <row r="103" spans="1:5" x14ac:dyDescent="0.2">
      <c r="A103" s="132"/>
      <c r="B103" s="132"/>
      <c r="C103" s="132"/>
      <c r="D103" s="134" t="s">
        <v>129</v>
      </c>
      <c r="E103" s="134"/>
    </row>
    <row r="104" spans="1:5" x14ac:dyDescent="0.2">
      <c r="A104" s="132"/>
      <c r="B104" s="132"/>
      <c r="C104" s="132"/>
      <c r="D104" s="133" t="s">
        <v>130</v>
      </c>
      <c r="E104" s="133"/>
    </row>
    <row r="105" spans="1:5" x14ac:dyDescent="0.2">
      <c r="A105" s="132"/>
      <c r="B105" s="132"/>
      <c r="C105" s="132"/>
      <c r="D105" s="132"/>
      <c r="E105" s="236"/>
    </row>
    <row r="106" spans="1:5" ht="0.75" customHeight="1" x14ac:dyDescent="0.2">
      <c r="A106" s="132"/>
      <c r="B106" s="132"/>
      <c r="C106" s="132"/>
      <c r="D106" s="132"/>
      <c r="E106" s="236"/>
    </row>
    <row r="107" spans="1:5" x14ac:dyDescent="0.2">
      <c r="A107" s="132"/>
      <c r="B107" s="240" t="s">
        <v>141</v>
      </c>
      <c r="C107" s="132"/>
      <c r="D107" s="241" t="s">
        <v>142</v>
      </c>
      <c r="E107" s="241"/>
    </row>
    <row r="108" spans="1:5" x14ac:dyDescent="0.2">
      <c r="A108" s="132"/>
      <c r="B108" s="132"/>
      <c r="C108" s="132"/>
      <c r="D108" s="242" t="s">
        <v>143</v>
      </c>
      <c r="E108" s="242"/>
    </row>
  </sheetData>
  <mergeCells count="24">
    <mergeCell ref="A72:E72"/>
    <mergeCell ref="D107:E107"/>
    <mergeCell ref="D108:E108"/>
    <mergeCell ref="D97:E97"/>
    <mergeCell ref="D98:E98"/>
    <mergeCell ref="D99:E99"/>
    <mergeCell ref="D102:E102"/>
    <mergeCell ref="D103:E103"/>
    <mergeCell ref="D104:E104"/>
    <mergeCell ref="F6:F8"/>
    <mergeCell ref="G6:G8"/>
    <mergeCell ref="A68:E68"/>
    <mergeCell ref="H6:H8"/>
    <mergeCell ref="A10:E10"/>
    <mergeCell ref="A16:E16"/>
    <mergeCell ref="A19:E19"/>
    <mergeCell ref="A35:E35"/>
    <mergeCell ref="A55:E55"/>
    <mergeCell ref="D1:E1"/>
    <mergeCell ref="D2:E2"/>
    <mergeCell ref="A3:E3"/>
    <mergeCell ref="A6:A8"/>
    <mergeCell ref="B6:B8"/>
    <mergeCell ref="C6:E6"/>
  </mergeCells>
  <dataValidations disablePrompts="1" count="2">
    <dataValidation type="date" operator="greaterThanOrEqual" allowBlank="1" showInputMessage="1" showErrorMessage="1" sqref="C91" xr:uid="{29E63086-5638-42EA-B986-1AFBED0258EF}">
      <formula1>44197</formula1>
    </dataValidation>
    <dataValidation type="list" allowBlank="1" showInputMessage="1" showErrorMessage="1" sqref="G52:H53 G49:H50 G17:H17 G20:H23 G25:H33 G37:H38 G40:H41 G43:H44 G46:H47 G69:H70 G11:H14 G57:H66" xr:uid="{0A4E6D07-A9A6-4EAD-9A84-645868383F16}">
      <formula1>"da,nu"</formula1>
    </dataValidation>
  </dataValidations>
  <printOptions horizontalCentered="1"/>
  <pageMargins left="0.74803149606299213" right="0.34" top="0.47" bottom="0.5" header="0.34" footer="0.2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E736-D412-45B4-AAAD-3B5D8DBFEB6E}">
  <sheetPr>
    <pageSetUpPr fitToPage="1"/>
  </sheetPr>
  <dimension ref="A1:AJ92"/>
  <sheetViews>
    <sheetView zoomScale="110" zoomScaleNormal="110" workbookViewId="0">
      <selection activeCell="C14" sqref="C14"/>
    </sheetView>
  </sheetViews>
  <sheetFormatPr defaultRowHeight="12.75" x14ac:dyDescent="0.2"/>
  <cols>
    <col min="1" max="1" width="6.85546875" style="4" customWidth="1"/>
    <col min="2" max="2" width="43.7109375" style="4" customWidth="1"/>
    <col min="3" max="3" width="15.7109375" style="4" bestFit="1" customWidth="1"/>
    <col min="4" max="4" width="16.85546875" style="4" customWidth="1"/>
    <col min="5" max="5" width="15.7109375" style="4" customWidth="1"/>
    <col min="6" max="6" width="14.7109375" style="31" customWidth="1"/>
    <col min="7" max="7" width="14.28515625" style="30" customWidth="1"/>
    <col min="8" max="16384" width="9.140625" style="1"/>
  </cols>
  <sheetData>
    <row r="1" spans="1:36" x14ac:dyDescent="0.2">
      <c r="E1" s="104" t="s">
        <v>119</v>
      </c>
    </row>
    <row r="2" spans="1:36" ht="36" customHeight="1" x14ac:dyDescent="0.2">
      <c r="A2" s="124" t="s">
        <v>120</v>
      </c>
      <c r="B2" s="125"/>
      <c r="C2" s="125"/>
      <c r="D2" s="125"/>
      <c r="E2" s="125"/>
      <c r="F2" s="22"/>
    </row>
    <row r="3" spans="1:36" ht="19.5" customHeight="1" x14ac:dyDescent="0.2">
      <c r="A3" s="23"/>
      <c r="B3" s="103" t="s">
        <v>117</v>
      </c>
      <c r="C3" s="23"/>
      <c r="D3" s="23"/>
      <c r="E3" s="23"/>
    </row>
    <row r="4" spans="1:36" ht="15" customHeight="1" thickBot="1" x14ac:dyDescent="0.25">
      <c r="A4" s="6"/>
      <c r="B4" s="6"/>
      <c r="C4" s="6"/>
      <c r="D4" s="5"/>
      <c r="E4" s="24"/>
      <c r="F4" s="32"/>
    </row>
    <row r="5" spans="1:36" ht="25.5" customHeight="1" x14ac:dyDescent="0.2">
      <c r="A5" s="126" t="s">
        <v>0</v>
      </c>
      <c r="B5" s="128" t="s">
        <v>1</v>
      </c>
      <c r="C5" s="128" t="s">
        <v>28</v>
      </c>
      <c r="D5" s="128"/>
      <c r="E5" s="130"/>
      <c r="F5" s="123" t="s">
        <v>51</v>
      </c>
      <c r="G5" s="131" t="s">
        <v>100</v>
      </c>
      <c r="H5" s="131" t="s">
        <v>113</v>
      </c>
    </row>
    <row r="6" spans="1:36" ht="25.5" x14ac:dyDescent="0.2">
      <c r="A6" s="127"/>
      <c r="B6" s="129"/>
      <c r="C6" s="21" t="s">
        <v>96</v>
      </c>
      <c r="D6" s="9" t="s">
        <v>97</v>
      </c>
      <c r="E6" s="25" t="s">
        <v>98</v>
      </c>
      <c r="F6" s="123"/>
      <c r="G6" s="131"/>
      <c r="H6" s="131"/>
    </row>
    <row r="7" spans="1:36" x14ac:dyDescent="0.2">
      <c r="A7" s="127"/>
      <c r="B7" s="129"/>
      <c r="C7" s="8" t="s">
        <v>2</v>
      </c>
      <c r="D7" s="10" t="s">
        <v>2</v>
      </c>
      <c r="E7" s="26" t="s">
        <v>2</v>
      </c>
      <c r="F7" s="123"/>
      <c r="G7" s="131"/>
      <c r="H7" s="131"/>
    </row>
    <row r="8" spans="1:36" ht="15" customHeight="1" thickBot="1" x14ac:dyDescent="0.25">
      <c r="A8" s="34">
        <v>1</v>
      </c>
      <c r="B8" s="35">
        <v>2</v>
      </c>
      <c r="C8" s="35">
        <v>3</v>
      </c>
      <c r="D8" s="36">
        <v>4</v>
      </c>
      <c r="E8" s="37">
        <v>5</v>
      </c>
    </row>
    <row r="9" spans="1:36" ht="28.5" customHeight="1" thickBot="1" x14ac:dyDescent="0.25">
      <c r="A9" s="117" t="s">
        <v>41</v>
      </c>
      <c r="B9" s="118"/>
      <c r="C9" s="118"/>
      <c r="D9" s="118"/>
      <c r="E9" s="119"/>
    </row>
    <row r="10" spans="1:36" x14ac:dyDescent="0.2">
      <c r="A10" s="49" t="s">
        <v>3</v>
      </c>
      <c r="B10" s="50" t="s">
        <v>95</v>
      </c>
      <c r="C10" s="56">
        <v>0</v>
      </c>
      <c r="D10" s="60">
        <f>ROUND(0.19*C10,2)</f>
        <v>0</v>
      </c>
      <c r="E10" s="61">
        <f>D10+C10</f>
        <v>0</v>
      </c>
      <c r="F10" s="3" t="s">
        <v>29</v>
      </c>
      <c r="G10" s="30" t="s">
        <v>101</v>
      </c>
      <c r="H10" s="30" t="s">
        <v>101</v>
      </c>
    </row>
    <row r="11" spans="1:36" s="17" customFormat="1" x14ac:dyDescent="0.2">
      <c r="A11" s="28" t="s">
        <v>4</v>
      </c>
      <c r="B11" s="38" t="s">
        <v>94</v>
      </c>
      <c r="C11" s="57">
        <v>0</v>
      </c>
      <c r="D11" s="62">
        <f>ROUND(0.19*C11,2)</f>
        <v>0</v>
      </c>
      <c r="E11" s="63">
        <f>D11+C11</f>
        <v>0</v>
      </c>
      <c r="F11" s="3" t="s">
        <v>30</v>
      </c>
      <c r="G11" s="30" t="s">
        <v>106</v>
      </c>
      <c r="H11" s="30" t="s">
        <v>106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5.5" x14ac:dyDescent="0.2">
      <c r="A12" s="28" t="s">
        <v>5</v>
      </c>
      <c r="B12" s="20" t="s">
        <v>42</v>
      </c>
      <c r="C12" s="58">
        <v>0</v>
      </c>
      <c r="D12" s="62">
        <f>ROUND(0.19*C12,2)</f>
        <v>0</v>
      </c>
      <c r="E12" s="63">
        <f>D12+C12</f>
        <v>0</v>
      </c>
      <c r="F12" s="3" t="s">
        <v>29</v>
      </c>
      <c r="G12" s="30" t="s">
        <v>106</v>
      </c>
      <c r="H12" s="30" t="s">
        <v>106</v>
      </c>
    </row>
    <row r="13" spans="1:36" s="17" customFormat="1" ht="19.899999999999999" customHeight="1" x14ac:dyDescent="0.2">
      <c r="A13" s="29" t="s">
        <v>52</v>
      </c>
      <c r="B13" s="20" t="s">
        <v>53</v>
      </c>
      <c r="C13" s="57">
        <v>0</v>
      </c>
      <c r="D13" s="62">
        <f>ROUND(0.19*C13,2)</f>
        <v>0</v>
      </c>
      <c r="E13" s="63">
        <f>D13+C13</f>
        <v>0</v>
      </c>
      <c r="F13" s="3" t="s">
        <v>30</v>
      </c>
      <c r="G13" s="30" t="s">
        <v>106</v>
      </c>
      <c r="H13" s="30" t="s">
        <v>106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.5" customHeight="1" thickBot="1" x14ac:dyDescent="0.25">
      <c r="A14" s="47"/>
      <c r="B14" s="48" t="s">
        <v>39</v>
      </c>
      <c r="C14" s="59">
        <f>SUMIFS(C10:C13,$F$10:$F$13,"&lt;&gt;")</f>
        <v>0</v>
      </c>
      <c r="D14" s="59">
        <f>SUMIFS(D10:D13,$F$10:$F$13,"&lt;&gt;0")</f>
        <v>0</v>
      </c>
      <c r="E14" s="59">
        <f>SUMIFS(E10:E13,$F$10:$F$13,"&lt;&gt;0")</f>
        <v>0</v>
      </c>
      <c r="F14" s="3"/>
    </row>
    <row r="15" spans="1:36" ht="34.5" customHeight="1" x14ac:dyDescent="0.2">
      <c r="A15" s="117" t="s">
        <v>43</v>
      </c>
      <c r="B15" s="118"/>
      <c r="C15" s="118"/>
      <c r="D15" s="118"/>
      <c r="E15" s="119"/>
      <c r="F15" s="3"/>
    </row>
    <row r="16" spans="1:36" ht="25.5" x14ac:dyDescent="0.2">
      <c r="A16" s="28">
        <v>2</v>
      </c>
      <c r="B16" s="20" t="s">
        <v>54</v>
      </c>
      <c r="C16" s="58">
        <v>0</v>
      </c>
      <c r="D16" s="62">
        <f>ROUND(0.19*C16,2)</f>
        <v>0</v>
      </c>
      <c r="E16" s="63">
        <f>D16+C16</f>
        <v>0</v>
      </c>
      <c r="F16" s="3" t="s">
        <v>30</v>
      </c>
      <c r="G16" s="31" t="s">
        <v>106</v>
      </c>
      <c r="H16" s="31" t="s">
        <v>106</v>
      </c>
    </row>
    <row r="17" spans="1:8" ht="16.5" customHeight="1" thickBot="1" x14ac:dyDescent="0.25">
      <c r="A17" s="43"/>
      <c r="B17" s="51" t="s">
        <v>40</v>
      </c>
      <c r="C17" s="59">
        <f>SUMIFS(C16,$F$16,"&lt;&gt;")</f>
        <v>0</v>
      </c>
      <c r="D17" s="59">
        <f>SUMIFS(D16,$F$16,"&lt;&gt;0")</f>
        <v>0</v>
      </c>
      <c r="E17" s="64">
        <f>SUMIFS(E16,$F$16,"&lt;&gt;0")</f>
        <v>0</v>
      </c>
      <c r="F17" s="3"/>
    </row>
    <row r="18" spans="1:8" ht="27.75" customHeight="1" thickBot="1" x14ac:dyDescent="0.25">
      <c r="A18" s="117" t="s">
        <v>44</v>
      </c>
      <c r="B18" s="118"/>
      <c r="C18" s="118"/>
      <c r="D18" s="118"/>
      <c r="E18" s="119"/>
      <c r="F18" s="3"/>
    </row>
    <row r="19" spans="1:8" x14ac:dyDescent="0.2">
      <c r="A19" s="49" t="s">
        <v>6</v>
      </c>
      <c r="B19" s="55" t="s">
        <v>55</v>
      </c>
      <c r="C19" s="56">
        <v>8000</v>
      </c>
      <c r="D19" s="69">
        <f t="shared" ref="D19:D32" si="0">ROUND(0.19*C19,2)</f>
        <v>1520</v>
      </c>
      <c r="E19" s="70">
        <f t="shared" ref="E19:E32" si="1">D19+C19</f>
        <v>9520</v>
      </c>
      <c r="F19" s="3" t="s">
        <v>29</v>
      </c>
      <c r="G19" s="30" t="s">
        <v>106</v>
      </c>
      <c r="H19" s="30" t="s">
        <v>101</v>
      </c>
    </row>
    <row r="20" spans="1:8" ht="25.5" x14ac:dyDescent="0.2">
      <c r="A20" s="28" t="s">
        <v>7</v>
      </c>
      <c r="B20" s="20" t="s">
        <v>56</v>
      </c>
      <c r="C20" s="58">
        <v>0</v>
      </c>
      <c r="D20" s="67">
        <f t="shared" si="0"/>
        <v>0</v>
      </c>
      <c r="E20" s="68">
        <f t="shared" si="1"/>
        <v>0</v>
      </c>
      <c r="F20" s="3" t="s">
        <v>29</v>
      </c>
      <c r="G20" s="30" t="s">
        <v>106</v>
      </c>
      <c r="H20" s="30" t="s">
        <v>101</v>
      </c>
    </row>
    <row r="21" spans="1:8" x14ac:dyDescent="0.2">
      <c r="A21" s="29" t="s">
        <v>8</v>
      </c>
      <c r="B21" s="20" t="s">
        <v>57</v>
      </c>
      <c r="C21" s="58">
        <v>5000</v>
      </c>
      <c r="D21" s="67">
        <f t="shared" si="0"/>
        <v>950</v>
      </c>
      <c r="E21" s="68">
        <f t="shared" si="1"/>
        <v>5950</v>
      </c>
      <c r="F21" s="3" t="s">
        <v>29</v>
      </c>
      <c r="G21" s="30" t="s">
        <v>106</v>
      </c>
      <c r="H21" s="30" t="s">
        <v>101</v>
      </c>
    </row>
    <row r="22" spans="1:8" ht="25.5" x14ac:dyDescent="0.2">
      <c r="A22" s="29" t="s">
        <v>9</v>
      </c>
      <c r="B22" s="20" t="s">
        <v>58</v>
      </c>
      <c r="C22" s="58">
        <v>0</v>
      </c>
      <c r="D22" s="67">
        <f t="shared" si="0"/>
        <v>0</v>
      </c>
      <c r="E22" s="68">
        <f t="shared" si="1"/>
        <v>0</v>
      </c>
      <c r="F22" s="3" t="s">
        <v>29</v>
      </c>
      <c r="G22" s="30" t="s">
        <v>106</v>
      </c>
      <c r="H22" s="30" t="s">
        <v>101</v>
      </c>
    </row>
    <row r="23" spans="1:8" x14ac:dyDescent="0.2">
      <c r="A23" s="29" t="s">
        <v>10</v>
      </c>
      <c r="B23" s="39" t="s">
        <v>59</v>
      </c>
      <c r="C23" s="67">
        <f>SUM(C24:C29)</f>
        <v>86270.18</v>
      </c>
      <c r="D23" s="67">
        <f>SUM(D24:D29)</f>
        <v>16391.329999999998</v>
      </c>
      <c r="E23" s="68">
        <f>SUM(E24:E29)</f>
        <v>102661.51000000001</v>
      </c>
      <c r="F23" s="3"/>
      <c r="H23" s="30"/>
    </row>
    <row r="24" spans="1:8" x14ac:dyDescent="0.2">
      <c r="A24" s="52" t="s">
        <v>60</v>
      </c>
      <c r="B24" s="53" t="s">
        <v>61</v>
      </c>
      <c r="C24" s="65">
        <v>0</v>
      </c>
      <c r="D24" s="71">
        <f t="shared" si="0"/>
        <v>0</v>
      </c>
      <c r="E24" s="72">
        <f t="shared" si="1"/>
        <v>0</v>
      </c>
      <c r="F24" s="3" t="s">
        <v>29</v>
      </c>
      <c r="G24" s="30" t="s">
        <v>106</v>
      </c>
      <c r="H24" s="30" t="s">
        <v>101</v>
      </c>
    </row>
    <row r="25" spans="1:8" x14ac:dyDescent="0.2">
      <c r="A25" s="52" t="s">
        <v>62</v>
      </c>
      <c r="B25" s="53" t="s">
        <v>63</v>
      </c>
      <c r="C25" s="65">
        <v>0</v>
      </c>
      <c r="D25" s="71">
        <f t="shared" si="0"/>
        <v>0</v>
      </c>
      <c r="E25" s="72">
        <f t="shared" si="1"/>
        <v>0</v>
      </c>
      <c r="F25" s="3" t="s">
        <v>29</v>
      </c>
      <c r="G25" s="30" t="s">
        <v>106</v>
      </c>
      <c r="H25" s="30" t="s">
        <v>101</v>
      </c>
    </row>
    <row r="26" spans="1:8" ht="24" x14ac:dyDescent="0.2">
      <c r="A26" s="52" t="s">
        <v>64</v>
      </c>
      <c r="B26" s="54" t="s">
        <v>65</v>
      </c>
      <c r="C26" s="65">
        <v>33420</v>
      </c>
      <c r="D26" s="71">
        <f t="shared" si="0"/>
        <v>6349.8</v>
      </c>
      <c r="E26" s="72">
        <f t="shared" si="1"/>
        <v>39769.800000000003</v>
      </c>
      <c r="F26" s="3" t="s">
        <v>29</v>
      </c>
      <c r="G26" s="30" t="s">
        <v>106</v>
      </c>
      <c r="H26" s="30" t="s">
        <v>101</v>
      </c>
    </row>
    <row r="27" spans="1:8" ht="24" x14ac:dyDescent="0.2">
      <c r="A27" s="52" t="s">
        <v>66</v>
      </c>
      <c r="B27" s="54" t="s">
        <v>67</v>
      </c>
      <c r="C27" s="65">
        <v>3500</v>
      </c>
      <c r="D27" s="73">
        <f t="shared" si="0"/>
        <v>665</v>
      </c>
      <c r="E27" s="74">
        <f t="shared" si="1"/>
        <v>4165</v>
      </c>
      <c r="F27" s="3" t="s">
        <v>30</v>
      </c>
      <c r="G27" s="30" t="s">
        <v>106</v>
      </c>
      <c r="H27" s="30" t="s">
        <v>101</v>
      </c>
    </row>
    <row r="28" spans="1:8" ht="24" x14ac:dyDescent="0.2">
      <c r="A28" s="52" t="s">
        <v>68</v>
      </c>
      <c r="B28" s="54" t="s">
        <v>105</v>
      </c>
      <c r="C28" s="65">
        <v>10000</v>
      </c>
      <c r="D28" s="73">
        <f t="shared" si="0"/>
        <v>1900</v>
      </c>
      <c r="E28" s="74">
        <f t="shared" si="1"/>
        <v>11900</v>
      </c>
      <c r="F28" s="3" t="s">
        <v>30</v>
      </c>
      <c r="G28" s="30" t="s">
        <v>106</v>
      </c>
      <c r="H28" s="30" t="s">
        <v>101</v>
      </c>
    </row>
    <row r="29" spans="1:8" x14ac:dyDescent="0.2">
      <c r="A29" s="52" t="s">
        <v>69</v>
      </c>
      <c r="B29" s="54" t="s">
        <v>70</v>
      </c>
      <c r="C29" s="65">
        <v>39350.18</v>
      </c>
      <c r="D29" s="73">
        <f t="shared" si="0"/>
        <v>7476.53</v>
      </c>
      <c r="E29" s="74">
        <f t="shared" si="1"/>
        <v>46826.71</v>
      </c>
      <c r="F29" s="3" t="s">
        <v>30</v>
      </c>
      <c r="G29" s="30" t="s">
        <v>106</v>
      </c>
      <c r="H29" s="30" t="s">
        <v>101</v>
      </c>
    </row>
    <row r="30" spans="1:8" s="18" customFormat="1" x14ac:dyDescent="0.2">
      <c r="A30" s="29" t="s">
        <v>12</v>
      </c>
      <c r="B30" s="20" t="s">
        <v>45</v>
      </c>
      <c r="C30" s="58">
        <v>0</v>
      </c>
      <c r="D30" s="67">
        <f t="shared" si="0"/>
        <v>0</v>
      </c>
      <c r="E30" s="68">
        <f t="shared" si="1"/>
        <v>0</v>
      </c>
      <c r="F30" s="33" t="s">
        <v>29</v>
      </c>
      <c r="G30" s="30" t="s">
        <v>106</v>
      </c>
      <c r="H30" s="30" t="s">
        <v>101</v>
      </c>
    </row>
    <row r="31" spans="1:8" s="18" customFormat="1" x14ac:dyDescent="0.2">
      <c r="A31" s="29" t="s">
        <v>71</v>
      </c>
      <c r="B31" s="20" t="s">
        <v>11</v>
      </c>
      <c r="C31" s="58">
        <v>0</v>
      </c>
      <c r="D31" s="67">
        <f t="shared" si="0"/>
        <v>0</v>
      </c>
      <c r="E31" s="68">
        <f t="shared" si="1"/>
        <v>0</v>
      </c>
      <c r="F31" s="33" t="s">
        <v>29</v>
      </c>
      <c r="G31" s="30" t="s">
        <v>106</v>
      </c>
      <c r="H31" s="30" t="s">
        <v>101</v>
      </c>
    </row>
    <row r="32" spans="1:8" x14ac:dyDescent="0.2">
      <c r="A32" s="45" t="s">
        <v>72</v>
      </c>
      <c r="B32" s="46" t="s">
        <v>13</v>
      </c>
      <c r="C32" s="66">
        <v>48659.040000000001</v>
      </c>
      <c r="D32" s="75">
        <f t="shared" si="0"/>
        <v>9245.2199999999993</v>
      </c>
      <c r="E32" s="76">
        <f t="shared" si="1"/>
        <v>57904.26</v>
      </c>
      <c r="F32" s="33" t="s">
        <v>29</v>
      </c>
      <c r="G32" s="30" t="s">
        <v>106</v>
      </c>
      <c r="H32" s="30" t="s">
        <v>101</v>
      </c>
    </row>
    <row r="33" spans="1:8" ht="16.5" customHeight="1" thickBot="1" x14ac:dyDescent="0.25">
      <c r="A33" s="47"/>
      <c r="B33" s="48" t="s">
        <v>36</v>
      </c>
      <c r="C33" s="77">
        <f>SUMIFS(C19:C32,$F$19:$F$32,"&lt;&gt;")</f>
        <v>147929.22</v>
      </c>
      <c r="D33" s="77">
        <f>SUMIFS(D19:D32,$F$19:$F$32,"&lt;&gt;")</f>
        <v>28106.549999999996</v>
      </c>
      <c r="E33" s="78">
        <f>SUMIFS(E19:E32,$F$19:$F$32,"&lt;&gt;")</f>
        <v>176035.77000000002</v>
      </c>
      <c r="F33" s="3"/>
    </row>
    <row r="34" spans="1:8" ht="26.25" customHeight="1" x14ac:dyDescent="0.2">
      <c r="A34" s="120" t="s">
        <v>46</v>
      </c>
      <c r="B34" s="121"/>
      <c r="C34" s="121"/>
      <c r="D34" s="121"/>
      <c r="E34" s="122"/>
      <c r="F34" s="3"/>
    </row>
    <row r="35" spans="1:8" x14ac:dyDescent="0.2">
      <c r="A35" s="28" t="s">
        <v>14</v>
      </c>
      <c r="B35" s="20" t="s">
        <v>102</v>
      </c>
      <c r="C35" s="67">
        <f>C36+C37</f>
        <v>13601411.041999999</v>
      </c>
      <c r="D35" s="67">
        <f>D36+D37</f>
        <v>2584268.1</v>
      </c>
      <c r="E35" s="68">
        <f>E36+E37</f>
        <v>16185679.141999999</v>
      </c>
      <c r="F35" s="3"/>
    </row>
    <row r="36" spans="1:8" x14ac:dyDescent="0.2">
      <c r="A36" s="42" t="str">
        <f>A35&amp;".1"</f>
        <v>4.1.1</v>
      </c>
      <c r="B36" s="41" t="s">
        <v>103</v>
      </c>
      <c r="C36" s="65">
        <v>13601411.041999999</v>
      </c>
      <c r="D36" s="71">
        <f>ROUND(0.19*C36,2)</f>
        <v>2584268.1</v>
      </c>
      <c r="E36" s="72">
        <f>D36+C36</f>
        <v>16185679.141999999</v>
      </c>
      <c r="F36" s="3" t="s">
        <v>30</v>
      </c>
      <c r="G36" s="30" t="s">
        <v>106</v>
      </c>
      <c r="H36" s="30" t="s">
        <v>106</v>
      </c>
    </row>
    <row r="37" spans="1:8" x14ac:dyDescent="0.2">
      <c r="A37" s="42" t="str">
        <f>A35&amp;".2"</f>
        <v>4.1.2</v>
      </c>
      <c r="B37" s="11" t="s">
        <v>104</v>
      </c>
      <c r="C37" s="65">
        <v>0</v>
      </c>
      <c r="D37" s="71">
        <f>ROUND(0.19*C37,2)</f>
        <v>0</v>
      </c>
      <c r="E37" s="72">
        <f>D37+C37</f>
        <v>0</v>
      </c>
      <c r="F37" s="3" t="s">
        <v>30</v>
      </c>
      <c r="G37" s="30" t="s">
        <v>101</v>
      </c>
      <c r="H37" s="30" t="s">
        <v>106</v>
      </c>
    </row>
    <row r="38" spans="1:8" ht="25.5" x14ac:dyDescent="0.2">
      <c r="A38" s="28" t="s">
        <v>15</v>
      </c>
      <c r="B38" s="20" t="s">
        <v>73</v>
      </c>
      <c r="C38" s="67">
        <f>C39+C40</f>
        <v>0</v>
      </c>
      <c r="D38" s="67">
        <f>D39+D40</f>
        <v>0</v>
      </c>
      <c r="E38" s="68">
        <f>E39+E40</f>
        <v>0</v>
      </c>
      <c r="F38" s="3"/>
      <c r="H38" s="30"/>
    </row>
    <row r="39" spans="1:8" x14ac:dyDescent="0.2">
      <c r="A39" s="42" t="str">
        <f>A38&amp;".1"</f>
        <v>4.2.1</v>
      </c>
      <c r="B39" s="41" t="s">
        <v>103</v>
      </c>
      <c r="C39" s="65">
        <v>0</v>
      </c>
      <c r="D39" s="71">
        <f>ROUND(0.19*C39,2)</f>
        <v>0</v>
      </c>
      <c r="E39" s="72">
        <f>D39+C39</f>
        <v>0</v>
      </c>
      <c r="F39" s="3" t="s">
        <v>30</v>
      </c>
      <c r="G39" s="30" t="s">
        <v>106</v>
      </c>
      <c r="H39" s="30" t="s">
        <v>106</v>
      </c>
    </row>
    <row r="40" spans="1:8" x14ac:dyDescent="0.2">
      <c r="A40" s="42" t="str">
        <f>A38&amp;".2"</f>
        <v>4.2.2</v>
      </c>
      <c r="B40" s="11" t="s">
        <v>104</v>
      </c>
      <c r="C40" s="65">
        <v>0</v>
      </c>
      <c r="D40" s="71">
        <f>ROUND(0.19*C40,2)</f>
        <v>0</v>
      </c>
      <c r="E40" s="72">
        <f>D40+C40</f>
        <v>0</v>
      </c>
      <c r="F40" s="3" t="s">
        <v>30</v>
      </c>
      <c r="G40" s="30" t="s">
        <v>101</v>
      </c>
      <c r="H40" s="30" t="s">
        <v>106</v>
      </c>
    </row>
    <row r="41" spans="1:8" ht="25.5" x14ac:dyDescent="0.2">
      <c r="A41" s="28" t="s">
        <v>16</v>
      </c>
      <c r="B41" s="20" t="s">
        <v>74</v>
      </c>
      <c r="C41" s="67">
        <f>C42+C43</f>
        <v>0</v>
      </c>
      <c r="D41" s="67">
        <f>D42+D43</f>
        <v>0</v>
      </c>
      <c r="E41" s="68">
        <f>E42+E43</f>
        <v>0</v>
      </c>
      <c r="F41" s="3"/>
      <c r="H41" s="30"/>
    </row>
    <row r="42" spans="1:8" x14ac:dyDescent="0.2">
      <c r="A42" s="42" t="str">
        <f>A41&amp;".1"</f>
        <v>4.3.1</v>
      </c>
      <c r="B42" s="41" t="s">
        <v>103</v>
      </c>
      <c r="C42" s="65">
        <v>0</v>
      </c>
      <c r="D42" s="71">
        <f>ROUND(0.19*C42,2)</f>
        <v>0</v>
      </c>
      <c r="E42" s="72">
        <f>D42+C42</f>
        <v>0</v>
      </c>
      <c r="F42" s="3" t="s">
        <v>30</v>
      </c>
      <c r="G42" s="30" t="s">
        <v>106</v>
      </c>
      <c r="H42" s="30" t="s">
        <v>101</v>
      </c>
    </row>
    <row r="43" spans="1:8" x14ac:dyDescent="0.2">
      <c r="A43" s="42" t="str">
        <f>A41&amp;".2"</f>
        <v>4.3.2</v>
      </c>
      <c r="B43" s="11" t="s">
        <v>104</v>
      </c>
      <c r="C43" s="65">
        <v>0</v>
      </c>
      <c r="D43" s="71">
        <f>ROUND(0.19*C43,2)</f>
        <v>0</v>
      </c>
      <c r="E43" s="72">
        <f>D43+C43</f>
        <v>0</v>
      </c>
      <c r="F43" s="3" t="s">
        <v>30</v>
      </c>
      <c r="G43" s="30" t="s">
        <v>101</v>
      </c>
      <c r="H43" s="30" t="s">
        <v>101</v>
      </c>
    </row>
    <row r="44" spans="1:8" ht="25.5" x14ac:dyDescent="0.2">
      <c r="A44" s="28" t="s">
        <v>17</v>
      </c>
      <c r="B44" s="20" t="s">
        <v>75</v>
      </c>
      <c r="C44" s="67">
        <f>C45+C46</f>
        <v>0</v>
      </c>
      <c r="D44" s="67">
        <f>D45+D46</f>
        <v>0</v>
      </c>
      <c r="E44" s="68">
        <f>E45+E46</f>
        <v>0</v>
      </c>
      <c r="H44" s="30"/>
    </row>
    <row r="45" spans="1:8" x14ac:dyDescent="0.2">
      <c r="A45" s="42" t="str">
        <f>A44&amp;".1"</f>
        <v>4.4.1</v>
      </c>
      <c r="B45" s="41" t="s">
        <v>103</v>
      </c>
      <c r="C45" s="65">
        <v>0</v>
      </c>
      <c r="D45" s="71">
        <f>ROUND(0.19*C45,2)</f>
        <v>0</v>
      </c>
      <c r="E45" s="72">
        <f>D45+C45</f>
        <v>0</v>
      </c>
      <c r="F45" s="3" t="s">
        <v>30</v>
      </c>
      <c r="G45" s="30" t="s">
        <v>106</v>
      </c>
      <c r="H45" s="30" t="s">
        <v>101</v>
      </c>
    </row>
    <row r="46" spans="1:8" x14ac:dyDescent="0.2">
      <c r="A46" s="42" t="str">
        <f>A44&amp;".2"</f>
        <v>4.4.2</v>
      </c>
      <c r="B46" s="11" t="s">
        <v>104</v>
      </c>
      <c r="C46" s="65">
        <v>0</v>
      </c>
      <c r="D46" s="71">
        <f>ROUND(0.19*C46,2)</f>
        <v>0</v>
      </c>
      <c r="E46" s="72">
        <f>D46+C46</f>
        <v>0</v>
      </c>
      <c r="F46" s="3" t="s">
        <v>30</v>
      </c>
      <c r="G46" s="30" t="s">
        <v>101</v>
      </c>
      <c r="H46" s="30" t="s">
        <v>101</v>
      </c>
    </row>
    <row r="47" spans="1:8" x14ac:dyDescent="0.2">
      <c r="A47" s="28" t="s">
        <v>18</v>
      </c>
      <c r="B47" s="20" t="s">
        <v>47</v>
      </c>
      <c r="C47" s="67">
        <f>C48+C49</f>
        <v>0</v>
      </c>
      <c r="D47" s="67">
        <f>D48+D49</f>
        <v>0</v>
      </c>
      <c r="E47" s="68">
        <f>E48+E49</f>
        <v>0</v>
      </c>
      <c r="F47" s="3"/>
      <c r="H47" s="30"/>
    </row>
    <row r="48" spans="1:8" x14ac:dyDescent="0.2">
      <c r="A48" s="42" t="str">
        <f>A47&amp;".1"</f>
        <v>4.5.1</v>
      </c>
      <c r="B48" s="41" t="s">
        <v>103</v>
      </c>
      <c r="C48" s="65">
        <v>0</v>
      </c>
      <c r="D48" s="71">
        <f>ROUND(0.19*C48,2)</f>
        <v>0</v>
      </c>
      <c r="E48" s="72">
        <f>D48+C48</f>
        <v>0</v>
      </c>
      <c r="F48" s="3" t="s">
        <v>30</v>
      </c>
      <c r="G48" s="30" t="s">
        <v>106</v>
      </c>
      <c r="H48" s="30" t="s">
        <v>101</v>
      </c>
    </row>
    <row r="49" spans="1:8" x14ac:dyDescent="0.2">
      <c r="A49" s="42" t="str">
        <f>A47&amp;".2"</f>
        <v>4.5.2</v>
      </c>
      <c r="B49" s="11" t="s">
        <v>104</v>
      </c>
      <c r="C49" s="65">
        <v>0</v>
      </c>
      <c r="D49" s="71">
        <f>ROUND(0.19*C49,2)</f>
        <v>0</v>
      </c>
      <c r="E49" s="72">
        <f>D49+C49</f>
        <v>0</v>
      </c>
      <c r="F49" s="3" t="s">
        <v>30</v>
      </c>
      <c r="G49" s="30" t="s">
        <v>101</v>
      </c>
      <c r="H49" s="30" t="s">
        <v>101</v>
      </c>
    </row>
    <row r="50" spans="1:8" x14ac:dyDescent="0.2">
      <c r="A50" s="28" t="s">
        <v>26</v>
      </c>
      <c r="B50" s="20" t="s">
        <v>27</v>
      </c>
      <c r="C50" s="67">
        <f>C51+C52</f>
        <v>0</v>
      </c>
      <c r="D50" s="67">
        <f>D51+D52</f>
        <v>0</v>
      </c>
      <c r="E50" s="68">
        <f>E51+E52</f>
        <v>0</v>
      </c>
      <c r="F50" s="3"/>
      <c r="H50" s="30"/>
    </row>
    <row r="51" spans="1:8" x14ac:dyDescent="0.2">
      <c r="A51" s="42" t="str">
        <f>A50&amp;".1"</f>
        <v>4.6.1</v>
      </c>
      <c r="B51" s="41" t="s">
        <v>103</v>
      </c>
      <c r="C51" s="65">
        <v>0</v>
      </c>
      <c r="D51" s="71">
        <f>ROUND(0.19*C51,2)</f>
        <v>0</v>
      </c>
      <c r="E51" s="72">
        <f>D51+C51</f>
        <v>0</v>
      </c>
      <c r="F51" s="3" t="s">
        <v>30</v>
      </c>
      <c r="G51" s="30" t="s">
        <v>106</v>
      </c>
      <c r="H51" s="30" t="s">
        <v>101</v>
      </c>
    </row>
    <row r="52" spans="1:8" x14ac:dyDescent="0.2">
      <c r="A52" s="42" t="str">
        <f>A50&amp;".2"</f>
        <v>4.6.2</v>
      </c>
      <c r="B52" s="11" t="s">
        <v>104</v>
      </c>
      <c r="C52" s="65">
        <v>0</v>
      </c>
      <c r="D52" s="71">
        <f>ROUND(0.19*C52,2)</f>
        <v>0</v>
      </c>
      <c r="E52" s="72">
        <f>D52+C52</f>
        <v>0</v>
      </c>
      <c r="F52" s="3" t="s">
        <v>30</v>
      </c>
      <c r="G52" s="30" t="s">
        <v>101</v>
      </c>
      <c r="H52" s="30" t="s">
        <v>101</v>
      </c>
    </row>
    <row r="53" spans="1:8" ht="15" thickBot="1" x14ac:dyDescent="0.25">
      <c r="A53" s="43"/>
      <c r="B53" s="48" t="s">
        <v>35</v>
      </c>
      <c r="C53" s="77">
        <f>SUMIFS(C35:C52,$F$35:$F$52,"&lt;&gt;")</f>
        <v>13601411.041999999</v>
      </c>
      <c r="D53" s="77">
        <f>SUMIFS(D35:D52,$F$35:$F$52,"&lt;&gt;")</f>
        <v>2584268.1</v>
      </c>
      <c r="E53" s="78">
        <f>SUMIFS(E35:E52,$F$35:$F$52,"&lt;&gt;")</f>
        <v>16185679.141999999</v>
      </c>
      <c r="F53" s="3"/>
      <c r="H53" s="30"/>
    </row>
    <row r="54" spans="1:8" ht="25.5" customHeight="1" x14ac:dyDescent="0.2">
      <c r="A54" s="117" t="s">
        <v>19</v>
      </c>
      <c r="B54" s="118"/>
      <c r="C54" s="118"/>
      <c r="D54" s="118"/>
      <c r="E54" s="119"/>
      <c r="F54" s="3"/>
      <c r="H54" s="30"/>
    </row>
    <row r="55" spans="1:8" ht="15" customHeight="1" x14ac:dyDescent="0.2">
      <c r="A55" s="28" t="s">
        <v>20</v>
      </c>
      <c r="B55" s="38" t="s">
        <v>90</v>
      </c>
      <c r="C55" s="67">
        <f>C56+C57</f>
        <v>0</v>
      </c>
      <c r="D55" s="67">
        <f>D56+D57</f>
        <v>0</v>
      </c>
      <c r="E55" s="68">
        <f>E56+E57</f>
        <v>0</v>
      </c>
      <c r="F55" s="3"/>
      <c r="H55" s="30"/>
    </row>
    <row r="56" spans="1:8" ht="25.5" x14ac:dyDescent="0.2">
      <c r="A56" s="40" t="s">
        <v>34</v>
      </c>
      <c r="B56" s="41" t="s">
        <v>76</v>
      </c>
      <c r="C56" s="65">
        <v>0</v>
      </c>
      <c r="D56" s="67">
        <f>ROUND(0.19*C56,2)</f>
        <v>0</v>
      </c>
      <c r="E56" s="68">
        <f>D56+C56</f>
        <v>0</v>
      </c>
      <c r="F56" s="3" t="s">
        <v>30</v>
      </c>
      <c r="G56" s="30" t="s">
        <v>106</v>
      </c>
      <c r="H56" s="30" t="s">
        <v>106</v>
      </c>
    </row>
    <row r="57" spans="1:8" ht="15.75" customHeight="1" x14ac:dyDescent="0.2">
      <c r="A57" s="40" t="s">
        <v>48</v>
      </c>
      <c r="B57" s="11" t="s">
        <v>77</v>
      </c>
      <c r="C57" s="65">
        <v>0</v>
      </c>
      <c r="D57" s="67">
        <f>ROUND(0.19*C57,2)</f>
        <v>0</v>
      </c>
      <c r="E57" s="68">
        <f>D57+C57</f>
        <v>0</v>
      </c>
      <c r="F57" s="3" t="s">
        <v>29</v>
      </c>
      <c r="G57" s="30" t="s">
        <v>106</v>
      </c>
      <c r="H57" s="30" t="s">
        <v>101</v>
      </c>
    </row>
    <row r="58" spans="1:8" ht="26.25" customHeight="1" x14ac:dyDescent="0.2">
      <c r="A58" s="28" t="s">
        <v>21</v>
      </c>
      <c r="B58" s="20" t="s">
        <v>49</v>
      </c>
      <c r="C58" s="67">
        <f>SUM(C59:C63)</f>
        <v>149615.52146199998</v>
      </c>
      <c r="D58" s="67">
        <f>SUM(D59:D63)</f>
        <v>28426.95</v>
      </c>
      <c r="E58" s="68">
        <f>SUM(E59:E63)</f>
        <v>178042.47146199999</v>
      </c>
      <c r="F58" s="3"/>
      <c r="H58" s="30"/>
    </row>
    <row r="59" spans="1:8" ht="25.5" x14ac:dyDescent="0.2">
      <c r="A59" s="27" t="s">
        <v>78</v>
      </c>
      <c r="B59" s="19" t="s">
        <v>79</v>
      </c>
      <c r="C59" s="65">
        <v>0</v>
      </c>
      <c r="D59" s="67">
        <f t="shared" ref="D59:D65" si="2">ROUND(0.19*C59,2)</f>
        <v>0</v>
      </c>
      <c r="E59" s="68">
        <f t="shared" ref="E59:E65" si="3">D59+C59</f>
        <v>0</v>
      </c>
      <c r="F59" s="3" t="s">
        <v>29</v>
      </c>
      <c r="G59" s="30" t="s">
        <v>106</v>
      </c>
      <c r="H59" s="30" t="s">
        <v>101</v>
      </c>
    </row>
    <row r="60" spans="1:8" ht="25.5" x14ac:dyDescent="0.2">
      <c r="A60" s="27" t="s">
        <v>80</v>
      </c>
      <c r="B60" s="19" t="s">
        <v>81</v>
      </c>
      <c r="C60" s="65">
        <f>C36*0.5/100</f>
        <v>68007.055209999991</v>
      </c>
      <c r="D60" s="67">
        <f t="shared" si="2"/>
        <v>12921.34</v>
      </c>
      <c r="E60" s="68">
        <f t="shared" si="3"/>
        <v>80928.395209999988</v>
      </c>
      <c r="F60" s="3" t="s">
        <v>30</v>
      </c>
      <c r="G60" s="30" t="s">
        <v>106</v>
      </c>
      <c r="H60" s="30" t="s">
        <v>101</v>
      </c>
    </row>
    <row r="61" spans="1:8" ht="38.25" x14ac:dyDescent="0.2">
      <c r="A61" s="27" t="s">
        <v>82</v>
      </c>
      <c r="B61" s="19" t="s">
        <v>83</v>
      </c>
      <c r="C61" s="65">
        <f>C36*0.1/100</f>
        <v>13601.411042</v>
      </c>
      <c r="D61" s="67">
        <f t="shared" si="2"/>
        <v>2584.27</v>
      </c>
      <c r="E61" s="68">
        <f t="shared" si="3"/>
        <v>16185.681042</v>
      </c>
      <c r="F61" s="3" t="s">
        <v>30</v>
      </c>
      <c r="G61" s="30" t="s">
        <v>106</v>
      </c>
      <c r="H61" s="30" t="s">
        <v>101</v>
      </c>
    </row>
    <row r="62" spans="1:8" x14ac:dyDescent="0.2">
      <c r="A62" s="27" t="s">
        <v>84</v>
      </c>
      <c r="B62" s="19" t="s">
        <v>85</v>
      </c>
      <c r="C62" s="65">
        <f>C60</f>
        <v>68007.055209999991</v>
      </c>
      <c r="D62" s="67">
        <f t="shared" si="2"/>
        <v>12921.34</v>
      </c>
      <c r="E62" s="68">
        <f t="shared" si="3"/>
        <v>80928.395209999988</v>
      </c>
      <c r="F62" s="3" t="s">
        <v>30</v>
      </c>
      <c r="G62" s="30" t="s">
        <v>106</v>
      </c>
      <c r="H62" s="30" t="s">
        <v>101</v>
      </c>
    </row>
    <row r="63" spans="1:8" ht="25.5" x14ac:dyDescent="0.2">
      <c r="A63" s="27" t="s">
        <v>86</v>
      </c>
      <c r="B63" s="19" t="s">
        <v>87</v>
      </c>
      <c r="C63" s="65">
        <v>0</v>
      </c>
      <c r="D63" s="67">
        <f t="shared" si="2"/>
        <v>0</v>
      </c>
      <c r="E63" s="68">
        <f t="shared" si="3"/>
        <v>0</v>
      </c>
      <c r="F63" s="3" t="s">
        <v>29</v>
      </c>
      <c r="G63" s="30" t="s">
        <v>106</v>
      </c>
      <c r="H63" s="30" t="s">
        <v>101</v>
      </c>
    </row>
    <row r="64" spans="1:8" x14ac:dyDescent="0.2">
      <c r="A64" s="28" t="s">
        <v>22</v>
      </c>
      <c r="B64" s="20" t="s">
        <v>31</v>
      </c>
      <c r="C64" s="65">
        <f>C53*10/100</f>
        <v>1360141.1041999999</v>
      </c>
      <c r="D64" s="67">
        <f t="shared" si="2"/>
        <v>258426.81</v>
      </c>
      <c r="E64" s="68">
        <f t="shared" si="3"/>
        <v>1618567.9142</v>
      </c>
      <c r="F64" s="3" t="s">
        <v>30</v>
      </c>
      <c r="G64" s="30" t="s">
        <v>106</v>
      </c>
      <c r="H64" s="30" t="s">
        <v>101</v>
      </c>
    </row>
    <row r="65" spans="1:8" x14ac:dyDescent="0.2">
      <c r="A65" s="29" t="s">
        <v>88</v>
      </c>
      <c r="B65" s="20" t="s">
        <v>89</v>
      </c>
      <c r="C65" s="65">
        <v>10</v>
      </c>
      <c r="D65" s="67">
        <f t="shared" si="2"/>
        <v>1.9</v>
      </c>
      <c r="E65" s="68">
        <f t="shared" si="3"/>
        <v>11.9</v>
      </c>
      <c r="F65" s="3" t="s">
        <v>29</v>
      </c>
      <c r="G65" s="30" t="s">
        <v>106</v>
      </c>
      <c r="H65" s="30" t="s">
        <v>101</v>
      </c>
    </row>
    <row r="66" spans="1:8" ht="15" thickBot="1" x14ac:dyDescent="0.25">
      <c r="A66" s="43"/>
      <c r="B66" s="51" t="s">
        <v>37</v>
      </c>
      <c r="C66" s="77">
        <f>SUMIFS(C55:C65,$F$55:$F$65,"&lt;&gt;")</f>
        <v>1509766.6256619999</v>
      </c>
      <c r="D66" s="77">
        <f>SUMIFS(D55:D65,$F$55:$F$65,"&lt;&gt;")</f>
        <v>286855.66000000003</v>
      </c>
      <c r="E66" s="78">
        <f>SUMIFS(E55:E65,$F$55:$F$65,"&lt;&gt;")</f>
        <v>1796622.2856619998</v>
      </c>
      <c r="F66" s="3"/>
      <c r="H66" s="30"/>
    </row>
    <row r="67" spans="1:8" ht="27" customHeight="1" x14ac:dyDescent="0.2">
      <c r="A67" s="117" t="s">
        <v>91</v>
      </c>
      <c r="B67" s="118"/>
      <c r="C67" s="118"/>
      <c r="D67" s="118"/>
      <c r="E67" s="119"/>
      <c r="F67" s="3"/>
      <c r="H67" s="30"/>
    </row>
    <row r="68" spans="1:8" x14ac:dyDescent="0.2">
      <c r="A68" s="28" t="s">
        <v>23</v>
      </c>
      <c r="B68" s="20" t="s">
        <v>92</v>
      </c>
      <c r="C68" s="65">
        <v>0</v>
      </c>
      <c r="D68" s="67">
        <f>0.19*C68</f>
        <v>0</v>
      </c>
      <c r="E68" s="68">
        <f>C68*1.19</f>
        <v>0</v>
      </c>
      <c r="F68" s="3" t="s">
        <v>29</v>
      </c>
      <c r="G68" s="30" t="s">
        <v>106</v>
      </c>
      <c r="H68" s="30" t="s">
        <v>106</v>
      </c>
    </row>
    <row r="69" spans="1:8" x14ac:dyDescent="0.2">
      <c r="A69" s="28" t="s">
        <v>24</v>
      </c>
      <c r="B69" s="20" t="s">
        <v>50</v>
      </c>
      <c r="C69" s="65">
        <v>0</v>
      </c>
      <c r="D69" s="67">
        <f>ROUND(0.19*C69,2)</f>
        <v>0</v>
      </c>
      <c r="E69" s="68">
        <f>D69+C69</f>
        <v>0</v>
      </c>
      <c r="F69" s="3" t="s">
        <v>30</v>
      </c>
      <c r="G69" s="30" t="s">
        <v>106</v>
      </c>
      <c r="H69" s="30" t="s">
        <v>106</v>
      </c>
    </row>
    <row r="70" spans="1:8" ht="13.15" customHeight="1" thickBot="1" x14ac:dyDescent="0.25">
      <c r="A70" s="43"/>
      <c r="B70" s="48" t="s">
        <v>38</v>
      </c>
      <c r="C70" s="77">
        <f>SUMIFS(C68:C69,$F$68:$F$69,"&lt;&gt;")</f>
        <v>0</v>
      </c>
      <c r="D70" s="77">
        <f>SUMIFS(D68:D69,$F$68:$F$69,"&lt;&gt;")</f>
        <v>0</v>
      </c>
      <c r="E70" s="78">
        <f>SUMIFS(E68:E69,$F$68:$F$69,"&lt;&gt;")</f>
        <v>0</v>
      </c>
      <c r="F70" s="3"/>
    </row>
    <row r="71" spans="1:8" ht="21" customHeight="1" thickBot="1" x14ac:dyDescent="0.25">
      <c r="A71" s="79"/>
      <c r="B71" s="80" t="s">
        <v>32</v>
      </c>
      <c r="C71" s="95">
        <f>SUMIFS(C10:C70,$F$10:$F$70,"&lt;&gt;")</f>
        <v>15259106.887661999</v>
      </c>
      <c r="D71" s="95">
        <f>SUMIFS(D10:D70,$F$10:$F$70,"&lt;&gt;")</f>
        <v>2899230.3099999996</v>
      </c>
      <c r="E71" s="96">
        <f>SUMIFS(E10:E70,$F$10:$F$70,"&lt;&gt;")</f>
        <v>18158337.197661996</v>
      </c>
      <c r="F71" s="3"/>
    </row>
    <row r="72" spans="1:8" ht="23.45" customHeight="1" thickBot="1" x14ac:dyDescent="0.25">
      <c r="A72" s="81"/>
      <c r="B72" s="82" t="s">
        <v>93</v>
      </c>
      <c r="C72" s="95">
        <f>SUMIFS(C10:C70,$H$10:$H$70,"da")</f>
        <v>13601411.041999999</v>
      </c>
      <c r="D72" s="95">
        <f>SUMIFS(D10:D70,$H$10:$H$70,"da")</f>
        <v>2584268.1</v>
      </c>
      <c r="E72" s="96">
        <f>SUMIFS(E10:E70,$H$10:$H$70,"da")</f>
        <v>16185679.141999999</v>
      </c>
      <c r="F72" s="3"/>
    </row>
    <row r="73" spans="1:8" x14ac:dyDescent="0.2">
      <c r="A73" s="6"/>
      <c r="B73" s="44"/>
      <c r="C73" s="2"/>
      <c r="D73" s="2"/>
      <c r="E73" s="2"/>
      <c r="F73" s="3"/>
    </row>
    <row r="74" spans="1:8" x14ac:dyDescent="0.2">
      <c r="A74" s="6"/>
      <c r="B74" s="44"/>
      <c r="C74" s="2"/>
      <c r="D74" s="2"/>
      <c r="E74" s="2"/>
      <c r="F74" s="3"/>
    </row>
    <row r="75" spans="1:8" x14ac:dyDescent="0.2">
      <c r="A75" s="6"/>
      <c r="B75" s="44"/>
      <c r="C75" s="2"/>
      <c r="D75" s="2"/>
      <c r="E75" s="2"/>
      <c r="F75" s="3"/>
    </row>
    <row r="76" spans="1:8" ht="15.75" x14ac:dyDescent="0.2">
      <c r="A76" s="6"/>
      <c r="B76" s="83" t="s">
        <v>99</v>
      </c>
      <c r="C76" s="84">
        <f>C77+C78</f>
        <v>18158337.197662</v>
      </c>
      <c r="D76" s="2"/>
      <c r="E76" s="2"/>
      <c r="F76" s="3"/>
    </row>
    <row r="77" spans="1:8" ht="21" customHeight="1" x14ac:dyDescent="0.2">
      <c r="A77" s="6"/>
      <c r="B77" s="85" t="s">
        <v>30</v>
      </c>
      <c r="C77" s="86">
        <f>SUMIFS(E10:E69,F10:F69,"=buget de stat")</f>
        <v>18045181.237661999</v>
      </c>
      <c r="D77" s="2"/>
      <c r="E77" s="2"/>
      <c r="F77" s="3"/>
    </row>
    <row r="78" spans="1:8" ht="21" customHeight="1" x14ac:dyDescent="0.2">
      <c r="A78" s="6"/>
      <c r="B78" s="85" t="s">
        <v>29</v>
      </c>
      <c r="C78" s="87">
        <f>SUMIFS(E10:E69,F10:F69,"=buget local")</f>
        <v>113155.95999999999</v>
      </c>
      <c r="D78" s="2"/>
      <c r="E78" s="2"/>
      <c r="F78" s="3"/>
    </row>
    <row r="79" spans="1:8" x14ac:dyDescent="0.2">
      <c r="A79" s="6"/>
      <c r="B79" s="12"/>
      <c r="C79" s="12"/>
      <c r="D79" s="2"/>
      <c r="E79" s="2"/>
      <c r="F79" s="3"/>
    </row>
    <row r="80" spans="1:8" ht="31.5" x14ac:dyDescent="0.2">
      <c r="A80" s="6"/>
      <c r="B80" s="101" t="s">
        <v>115</v>
      </c>
      <c r="C80" s="102" t="s">
        <v>109</v>
      </c>
      <c r="D80" s="102" t="s">
        <v>110</v>
      </c>
      <c r="E80" s="89"/>
      <c r="F80" s="90"/>
    </row>
    <row r="81" spans="1:6" ht="15.75" x14ac:dyDescent="0.2">
      <c r="A81" s="6"/>
      <c r="B81" s="85" t="s">
        <v>111</v>
      </c>
      <c r="C81" s="86">
        <f>SUMIFS(C35:C52,G35:G52,"=da")</f>
        <v>13601411.041999999</v>
      </c>
      <c r="D81" s="86">
        <f>SUMIFS(C35:C52,G35:G52,"=nu")</f>
        <v>0</v>
      </c>
      <c r="E81" s="89"/>
      <c r="F81" s="90"/>
    </row>
    <row r="82" spans="1:6" ht="15.75" x14ac:dyDescent="0.2">
      <c r="A82" s="6"/>
      <c r="B82" s="85" t="s">
        <v>112</v>
      </c>
      <c r="C82" s="86">
        <f>(SUMIFS(C35:C52,G35:G52,"=da")/((SUMIFS(C35:C52,G35:G52,"=da")+(SUMIFS(C35:C52,G35:G52,"=nu")))))*((SUMIFS(C10:C69,G10:G69,"=da")+(SUMIFS(C10:C69,G10:G69,"=nu"))))</f>
        <v>15259106.887661999</v>
      </c>
      <c r="D82" s="86">
        <f>(SUMIFS(C35:C52,G35:G52,"=nu")/((SUMIFS(C35:C52,G35:G52,"=da")+(SUMIFS(C35:C52,G35:G52,"=nu")))))*((SUMIFS(C10:C69,G10:G69,"=da")+(SUMIFS(C10:C69,G10:G69,"=nu"))))</f>
        <v>0</v>
      </c>
      <c r="E82" s="89"/>
      <c r="F82" s="90"/>
    </row>
    <row r="83" spans="1:6" ht="15.75" x14ac:dyDescent="0.2">
      <c r="A83" s="6"/>
      <c r="B83" s="85" t="s">
        <v>116</v>
      </c>
      <c r="C83" s="86">
        <f>C82/C88</f>
        <v>7629553.4438309995</v>
      </c>
      <c r="D83" s="86">
        <f>D82/C88</f>
        <v>0</v>
      </c>
      <c r="E83" s="89"/>
      <c r="F83" s="90"/>
    </row>
    <row r="84" spans="1:6" ht="15.75" x14ac:dyDescent="0.2">
      <c r="A84" s="6"/>
      <c r="B84" s="85" t="s">
        <v>114</v>
      </c>
      <c r="C84" s="86">
        <f>C82/C88/C87</f>
        <v>1525910.6887661999</v>
      </c>
      <c r="D84" s="86">
        <f>D82/C88/C87</f>
        <v>0</v>
      </c>
      <c r="E84" s="89"/>
      <c r="F84" s="90"/>
    </row>
    <row r="85" spans="1:6" ht="15.75" x14ac:dyDescent="0.2">
      <c r="A85" s="6"/>
      <c r="D85" s="88"/>
      <c r="E85" s="88"/>
      <c r="F85" s="91"/>
    </row>
    <row r="86" spans="1:6" ht="15.75" x14ac:dyDescent="0.2">
      <c r="A86" s="7"/>
      <c r="B86" s="85" t="s">
        <v>107</v>
      </c>
      <c r="C86" s="97">
        <v>44449</v>
      </c>
      <c r="D86" s="92"/>
      <c r="E86" s="92"/>
      <c r="F86" s="91"/>
    </row>
    <row r="87" spans="1:6" ht="15.75" x14ac:dyDescent="0.2">
      <c r="A87" s="6"/>
      <c r="B87" s="85" t="s">
        <v>108</v>
      </c>
      <c r="C87" s="98">
        <v>5</v>
      </c>
      <c r="D87" s="88"/>
      <c r="E87" s="88"/>
      <c r="F87" s="91"/>
    </row>
    <row r="88" spans="1:6" ht="15.75" x14ac:dyDescent="0.2">
      <c r="A88" s="6"/>
      <c r="B88" s="99" t="s">
        <v>118</v>
      </c>
      <c r="C88" s="100">
        <v>2</v>
      </c>
      <c r="D88" s="92"/>
      <c r="E88" s="92"/>
      <c r="F88" s="91"/>
    </row>
    <row r="89" spans="1:6" ht="15.75" x14ac:dyDescent="0.2">
      <c r="A89" s="6"/>
      <c r="C89" s="89"/>
      <c r="D89" s="89"/>
      <c r="E89" s="89"/>
    </row>
    <row r="90" spans="1:6" x14ac:dyDescent="0.2">
      <c r="A90" s="6"/>
    </row>
    <row r="91" spans="1:6" x14ac:dyDescent="0.2">
      <c r="A91" s="6"/>
      <c r="B91" s="13"/>
      <c r="C91" s="14"/>
      <c r="D91" s="15"/>
      <c r="E91" s="15"/>
    </row>
    <row r="92" spans="1:6" ht="15.75" x14ac:dyDescent="0.2">
      <c r="A92" s="16"/>
      <c r="B92" s="93" t="s">
        <v>25</v>
      </c>
      <c r="C92" s="14"/>
      <c r="D92" s="15"/>
      <c r="E92" s="94" t="s">
        <v>33</v>
      </c>
    </row>
  </sheetData>
  <mergeCells count="13">
    <mergeCell ref="A2:E2"/>
    <mergeCell ref="A5:A7"/>
    <mergeCell ref="B5:B7"/>
    <mergeCell ref="C5:E5"/>
    <mergeCell ref="H5:H7"/>
    <mergeCell ref="G5:G7"/>
    <mergeCell ref="A67:E67"/>
    <mergeCell ref="A34:E34"/>
    <mergeCell ref="A54:E54"/>
    <mergeCell ref="A15:E15"/>
    <mergeCell ref="F5:F7"/>
    <mergeCell ref="A18:E18"/>
    <mergeCell ref="A9:E9"/>
  </mergeCells>
  <phoneticPr fontId="0" type="noConversion"/>
  <dataValidations count="2">
    <dataValidation type="list" allowBlank="1" showInputMessage="1" showErrorMessage="1" sqref="G51:H52 G48:H49 G16:H16 G19:H22 G24:H32 G36:H37 G39:H40 G42:H43 G45:H46 G68:H69 G10:H13 G56:H65" xr:uid="{7C673028-CBF9-44C1-90F0-216518D8A5FA}">
      <formula1>"da,nu"</formula1>
    </dataValidation>
    <dataValidation type="date" operator="greaterThanOrEqual" allowBlank="1" showInputMessage="1" showErrorMessage="1" sqref="C86" xr:uid="{46929E21-BEFC-44FA-8DFD-EA872076C7C3}">
      <formula1>44197</formula1>
    </dataValidation>
  </dataValidations>
  <printOptions horizontalCentered="1"/>
  <pageMargins left="0.74803149606299213" right="0.34" top="0.47" bottom="0.5" header="0.34" footer="0.2"/>
  <pageSetup paperSize="9" scale="68" fitToHeight="0" orientation="portrait" r:id="rId1"/>
  <headerFooter alignWithMargins="0"/>
  <ignoredErrors>
    <ignoredError sqref="A24:A29 A56:A57 A59:A61 A62:A63" twoDigitTextYear="1"/>
    <ignoredError sqref="D23:E23 D38" formula="1"/>
    <ignoredError sqref="C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DG  rest</vt:lpstr>
      <vt:lpstr>DG </vt:lpstr>
      <vt:lpstr>'DG '!Print_Area</vt:lpstr>
      <vt:lpstr>'DG  rest'!Print_Area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2021-09-15T18:53:38Z</dcterms:created>
  <dcterms:modified xsi:type="dcterms:W3CDTF">2025-06-18T08:37:35Z</dcterms:modified>
</cp:coreProperties>
</file>